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19.xml" ContentType="application/vnd.openxmlformats-officedocument.drawingml.chartshap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ml.chartshapes+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ml.chartshapes+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ml.chartshap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ml.chartshapes+xml"/>
  <Override PartName="/xl/charts/chart16.xml" ContentType="application/vnd.openxmlformats-officedocument.drawingml.chart+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ml.chartshapes+xml"/>
  <Override PartName="/xl/drawings/drawing27.xml" ContentType="application/vnd.openxmlformats-officedocument.drawingml.chartshapes+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ml.chartshapes+xml"/>
  <Override PartName="/xl/drawings/drawing12.xml" ContentType="application/vnd.openxmlformats-officedocument.drawing+xml"/>
  <Default Extension="vml" ContentType="application/vnd.openxmlformats-officedocument.vmlDrawing"/>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showPivotChartFilter="1"/>
  <bookViews>
    <workbookView xWindow="-15" yWindow="5325" windowWidth="19260" windowHeight="5370" tabRatio="686"/>
  </bookViews>
  <sheets>
    <sheet name="capa" sheetId="389" r:id="rId1"/>
    <sheet name="introducao" sheetId="6" r:id="rId2"/>
    <sheet name="fontes" sheetId="7" r:id="rId3"/>
    <sheet name="6populacao1" sheetId="585" r:id="rId4"/>
    <sheet name="7empregoINE1" sheetId="586" r:id="rId5"/>
    <sheet name="8desemprego_INE1" sheetId="587" r:id="rId6"/>
    <sheet name="9dgert" sheetId="487" r:id="rId7"/>
    <sheet name="10desemprego_IEFP" sheetId="497" r:id="rId8"/>
    <sheet name="11desemprego_IEFP" sheetId="498" r:id="rId9"/>
    <sheet name="12fp_bs" sheetId="572" r:id="rId10"/>
    <sheet name="13empresarial" sheetId="590" r:id="rId11"/>
    <sheet name="14ganhos" sheetId="458" r:id="rId12"/>
    <sheet name="15salários" sheetId="502" r:id="rId13"/>
    <sheet name="16irct" sheetId="491" r:id="rId14"/>
    <sheet name="17acidentes" sheetId="589" r:id="rId15"/>
    <sheet name="18ssocial" sheetId="500" r:id="rId16"/>
    <sheet name="19ssocial " sheetId="501" r:id="rId17"/>
    <sheet name="20destaque" sheetId="588" r:id="rId18"/>
    <sheet name="21destaque" sheetId="564" r:id="rId19"/>
    <sheet name="22conceito" sheetId="26" r:id="rId20"/>
    <sheet name="23conceito" sheetId="27" r:id="rId21"/>
    <sheet name="contracapa" sheetId="28" r:id="rId22"/>
  </sheets>
  <externalReferences>
    <externalReference r:id="rId23"/>
  </externalReferences>
  <definedNames>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'13empresarial'!$A$1:$O$68</definedName>
    <definedName name="_xlnm.Print_Area" localSheetId="11">'14ganhos'!$A$1:$P$62</definedName>
    <definedName name="_xlnm.Print_Area" localSheetId="12">'15salários'!$A$1:$K$49</definedName>
    <definedName name="_xlnm.Print_Area" localSheetId="13">'16irct'!$A$1:$R$75</definedName>
    <definedName name="_xlnm.Print_Area" localSheetId="14">'17acidentes'!$A$1:$N$66</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'9dgert'!$A$1:$K$81</definedName>
    <definedName name="_xlnm.Print_Area" localSheetId="0">capa!$A$1:$L$58</definedName>
    <definedName name="_xlnm.Print_Area" localSheetId="21">contracapa!$A$1:$E$54</definedName>
    <definedName name="_xlnm.Print_Area" localSheetId="2">fontes!$A$1:$O$40</definedName>
    <definedName name="_xlnm.Print_Area" localSheetId="1">introducao!$A$1:$O$53</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8">#REF!</definedName>
    <definedName name="CV_UsualHours">#REF!</definedName>
    <definedName name="dsadsa" localSheetId="9">#REF!</definedName>
    <definedName name="dsadsa" localSheetId="10">#REF!</definedName>
    <definedName name="dsadsa" localSheetId="12">#REF!</definedName>
    <definedName name="dsadsa" localSheetId="14">#REF!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8">#REF!</definedName>
    <definedName name="Telephone">#REF!</definedName>
    <definedName name="topo" localSheetId="0">capa!$O$6</definedName>
    <definedName name="ue" localSheetId="10">#REF!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'14ganhos'!$A$1:$P$62</definedName>
    <definedName name="Z_5859C3A0_D6FB_40D9_B6C2_346CB5A63A0A_.wvu.PrintArea" localSheetId="12" hidden="1">'15salários'!$A$1:$K$49</definedName>
    <definedName name="Z_5859C3A0_D6FB_40D9_B6C2_346CB5A63A0A_.wvu.PrintArea" localSheetId="13" hidden="1">'16irct'!$A$1:$S$75</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'9dgert'!$A$1:$K$81</definedName>
    <definedName name="Z_5859C3A0_D6FB_40D9_B6C2_346CB5A63A0A_.wvu.PrintArea" localSheetId="0" hidden="1">capa!$A$1:$L$58</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introducao!$A$1:$O$53</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'9dgert'!#REF!,'9dgert'!#REF!,'9dgert'!#REF!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'14ganhos'!$A$1:$P$62</definedName>
    <definedName name="Z_87E9DA1B_1CEB_458D_87A5_C4E38BAE485A_.wvu.PrintArea" localSheetId="12" hidden="1">'15salários'!$A$1:$K$49</definedName>
    <definedName name="Z_87E9DA1B_1CEB_458D_87A5_C4E38BAE485A_.wvu.PrintArea" localSheetId="13" hidden="1">'16irct'!$A$1:$S$75</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'9dgert'!$A$1:$K$81</definedName>
    <definedName name="Z_87E9DA1B_1CEB_458D_87A5_C4E38BAE485A_.wvu.PrintArea" localSheetId="0" hidden="1">capa!$A$1:$L$58</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introducao!$A$1:$O$53</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'9dgert'!#REF!,'9dgert'!#REF!,'9dgert'!#REF!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'14ganhos'!$A$1:$P$62</definedName>
    <definedName name="Z_D8E90C30_C61D_40A7_989F_8651AA8E91E2_.wvu.PrintArea" localSheetId="12" hidden="1">'15salários'!$A$1:$K$49</definedName>
    <definedName name="Z_D8E90C30_C61D_40A7_989F_8651AA8E91E2_.wvu.PrintArea" localSheetId="13" hidden="1">'16irct'!$A$1:$S$75</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'9dgert'!$A$1:$K$81</definedName>
    <definedName name="Z_D8E90C30_C61D_40A7_989F_8651AA8E91E2_.wvu.PrintArea" localSheetId="0" hidden="1">capa!$A$1:$L$58</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introducao!$A$1:$O$53</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'9dgert'!#REF!,'9dgert'!#REF!,'9dgert'!#REF!</definedName>
  </definedNames>
  <calcPr calcId="125725"/>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L49" i="590"/>
  <c r="K49"/>
  <c r="J49"/>
  <c r="I49"/>
  <c r="H49"/>
  <c r="G49"/>
  <c r="F49"/>
  <c r="M49"/>
  <c r="N42" i="587" l="1"/>
  <c r="L42"/>
  <c r="J42"/>
  <c r="H42"/>
  <c r="F42"/>
  <c r="M35"/>
  <c r="I35"/>
  <c r="E35"/>
  <c r="N62" i="586"/>
  <c r="L62"/>
  <c r="J62"/>
  <c r="H62"/>
  <c r="F62"/>
  <c r="N59"/>
  <c r="L59"/>
  <c r="J59"/>
  <c r="H59"/>
  <c r="F59"/>
  <c r="N56"/>
  <c r="L56"/>
  <c r="J56"/>
  <c r="H56"/>
  <c r="F56"/>
  <c r="N53"/>
  <c r="L53"/>
  <c r="J53"/>
  <c r="H53"/>
  <c r="F53"/>
  <c r="N50"/>
  <c r="L50"/>
  <c r="J50"/>
  <c r="H50"/>
  <c r="F50"/>
  <c r="L60"/>
  <c r="H60"/>
  <c r="N35" i="585"/>
  <c r="L35"/>
  <c r="J35"/>
  <c r="H35"/>
  <c r="F35"/>
  <c r="M7" i="587"/>
  <c r="M40" s="1"/>
  <c r="K7"/>
  <c r="K40" s="1"/>
  <c r="I7"/>
  <c r="I40" s="1"/>
  <c r="G7"/>
  <c r="G40" s="1"/>
  <c r="E7"/>
  <c r="E40" s="1"/>
  <c r="N46" i="586" l="1"/>
  <c r="H49"/>
  <c r="L49"/>
  <c r="F60"/>
  <c r="J60"/>
  <c r="N60"/>
  <c r="L46"/>
  <c r="E21" i="587"/>
  <c r="I21"/>
  <c r="M21"/>
  <c r="F45" i="586"/>
  <c r="H45"/>
  <c r="J45"/>
  <c r="L45"/>
  <c r="N45"/>
  <c r="H36" i="585"/>
  <c r="L36"/>
  <c r="F37"/>
  <c r="J37"/>
  <c r="N37"/>
  <c r="H38"/>
  <c r="L38"/>
  <c r="F39"/>
  <c r="J39"/>
  <c r="N39"/>
  <c r="H40"/>
  <c r="L40"/>
  <c r="F41"/>
  <c r="J41"/>
  <c r="N41"/>
  <c r="H42"/>
  <c r="L42"/>
  <c r="F43"/>
  <c r="J43"/>
  <c r="N43"/>
  <c r="H44"/>
  <c r="L44"/>
  <c r="F45"/>
  <c r="J45"/>
  <c r="N45"/>
  <c r="H46"/>
  <c r="L46"/>
  <c r="F47"/>
  <c r="J47"/>
  <c r="N47"/>
  <c r="H48"/>
  <c r="L48"/>
  <c r="F49"/>
  <c r="J49"/>
  <c r="N49"/>
  <c r="H50"/>
  <c r="L50"/>
  <c r="F51"/>
  <c r="J51"/>
  <c r="N51"/>
  <c r="H52"/>
  <c r="L52"/>
  <c r="F53"/>
  <c r="J53"/>
  <c r="N53"/>
  <c r="H54"/>
  <c r="L54"/>
  <c r="F55"/>
  <c r="J55"/>
  <c r="N55"/>
  <c r="G36" i="586"/>
  <c r="K36"/>
  <c r="E37"/>
  <c r="I37"/>
  <c r="M37"/>
  <c r="G38"/>
  <c r="K38"/>
  <c r="G21" i="587"/>
  <c r="K21"/>
  <c r="F43"/>
  <c r="J43"/>
  <c r="N43"/>
  <c r="H44"/>
  <c r="L44"/>
  <c r="F45"/>
  <c r="J45"/>
  <c r="N45"/>
  <c r="H46"/>
  <c r="L46"/>
  <c r="F47"/>
  <c r="J47"/>
  <c r="N47"/>
  <c r="H48"/>
  <c r="L48"/>
  <c r="F49"/>
  <c r="J49"/>
  <c r="N49"/>
  <c r="H50"/>
  <c r="L50"/>
  <c r="F51"/>
  <c r="J51"/>
  <c r="N51"/>
  <c r="H52"/>
  <c r="L52"/>
  <c r="F53"/>
  <c r="J53"/>
  <c r="N53"/>
  <c r="H54"/>
  <c r="L54"/>
  <c r="F55"/>
  <c r="J55"/>
  <c r="N55"/>
  <c r="H56"/>
  <c r="L56"/>
  <c r="F36" i="585"/>
  <c r="J36"/>
  <c r="N36"/>
  <c r="H37"/>
  <c r="L37"/>
  <c r="F38"/>
  <c r="J38"/>
  <c r="N38"/>
  <c r="H39"/>
  <c r="L39"/>
  <c r="F40"/>
  <c r="J40"/>
  <c r="N40"/>
  <c r="H41"/>
  <c r="L41"/>
  <c r="F42"/>
  <c r="J42"/>
  <c r="N42"/>
  <c r="H43"/>
  <c r="L43"/>
  <c r="F44"/>
  <c r="J44"/>
  <c r="N44"/>
  <c r="H45"/>
  <c r="L45"/>
  <c r="F46"/>
  <c r="J46"/>
  <c r="N46"/>
  <c r="H47"/>
  <c r="L47"/>
  <c r="F48"/>
  <c r="J48"/>
  <c r="N48"/>
  <c r="H49"/>
  <c r="L49"/>
  <c r="F50"/>
  <c r="J50"/>
  <c r="N50"/>
  <c r="H51"/>
  <c r="L51"/>
  <c r="F52"/>
  <c r="J52"/>
  <c r="N52"/>
  <c r="H53"/>
  <c r="L53"/>
  <c r="F54"/>
  <c r="J54"/>
  <c r="N54"/>
  <c r="H55"/>
  <c r="L55"/>
  <c r="E36" i="586"/>
  <c r="I36"/>
  <c r="M36"/>
  <c r="G37"/>
  <c r="K37"/>
  <c r="E38"/>
  <c r="I38"/>
  <c r="M38"/>
  <c r="F46"/>
  <c r="H46"/>
  <c r="J46"/>
  <c r="F49"/>
  <c r="J49"/>
  <c r="N49"/>
  <c r="F52"/>
  <c r="H52"/>
  <c r="J52"/>
  <c r="L52"/>
  <c r="N52"/>
  <c r="F55"/>
  <c r="H55"/>
  <c r="J55"/>
  <c r="L55"/>
  <c r="N55"/>
  <c r="F58"/>
  <c r="H58"/>
  <c r="J58"/>
  <c r="L58"/>
  <c r="N58"/>
  <c r="G35" i="587"/>
  <c r="K35"/>
  <c r="H43"/>
  <c r="L43"/>
  <c r="F44"/>
  <c r="J44"/>
  <c r="N44"/>
  <c r="H45"/>
  <c r="L45"/>
  <c r="F46"/>
  <c r="J46"/>
  <c r="N46"/>
  <c r="H47"/>
  <c r="L47"/>
  <c r="F48"/>
  <c r="J48"/>
  <c r="N48"/>
  <c r="H49"/>
  <c r="L49"/>
  <c r="F50"/>
  <c r="J50"/>
  <c r="N50"/>
  <c r="H51"/>
  <c r="L51"/>
  <c r="F52"/>
  <c r="J52"/>
  <c r="N52"/>
  <c r="H53"/>
  <c r="L53"/>
  <c r="F54"/>
  <c r="J54"/>
  <c r="N54"/>
  <c r="H55"/>
  <c r="L55"/>
  <c r="F56"/>
  <c r="J56"/>
  <c r="N56"/>
  <c r="E33" i="585"/>
  <c r="I33"/>
  <c r="M33"/>
  <c r="E7" i="586"/>
  <c r="E43" s="1"/>
  <c r="I7"/>
  <c r="I43" s="1"/>
  <c r="M7"/>
  <c r="M43" s="1"/>
  <c r="F47"/>
  <c r="H47"/>
  <c r="J47"/>
  <c r="L47"/>
  <c r="N47"/>
  <c r="F48"/>
  <c r="H48"/>
  <c r="J48"/>
  <c r="L48"/>
  <c r="N48"/>
  <c r="F51"/>
  <c r="H51"/>
  <c r="J51"/>
  <c r="L51"/>
  <c r="N51"/>
  <c r="F54"/>
  <c r="H54"/>
  <c r="J54"/>
  <c r="L54"/>
  <c r="N54"/>
  <c r="F57"/>
  <c r="H57"/>
  <c r="J57"/>
  <c r="L57"/>
  <c r="N57"/>
  <c r="F61"/>
  <c r="H61"/>
  <c r="J61"/>
  <c r="L61"/>
  <c r="N61"/>
  <c r="G33" i="585"/>
  <c r="K33"/>
  <c r="G7" i="586"/>
  <c r="G43" s="1"/>
  <c r="K7"/>
  <c r="K43" s="1"/>
  <c r="K19" i="491" l="1"/>
  <c r="H19"/>
  <c r="E16" i="498" l="1"/>
  <c r="G16"/>
  <c r="I16"/>
  <c r="K16"/>
  <c r="M16"/>
  <c r="O16"/>
  <c r="F16"/>
  <c r="H16"/>
  <c r="J16"/>
  <c r="L16"/>
  <c r="N16"/>
  <c r="P16"/>
  <c r="E43" i="500" l="1"/>
  <c r="G43"/>
  <c r="L35" i="7" l="1"/>
  <c r="I9" i="564" l="1"/>
  <c r="I35"/>
  <c r="I33"/>
  <c r="I32"/>
  <c r="I34"/>
  <c r="M29" i="458" l="1"/>
  <c r="L29"/>
  <c r="K29"/>
  <c r="J29"/>
  <c r="I29"/>
  <c r="H29"/>
  <c r="M28"/>
  <c r="L28"/>
  <c r="K28"/>
  <c r="J28"/>
  <c r="I28"/>
  <c r="H28"/>
  <c r="M27"/>
  <c r="L27"/>
  <c r="K27"/>
  <c r="J27"/>
  <c r="I27"/>
  <c r="H27"/>
  <c r="N28" l="1"/>
  <c r="N29"/>
  <c r="N27"/>
  <c r="F51" i="491" l="1"/>
  <c r="I39" i="564" l="1"/>
  <c r="I37"/>
  <c r="I22"/>
  <c r="I24"/>
  <c r="I28"/>
  <c r="I38"/>
  <c r="I11"/>
  <c r="I13"/>
  <c r="I15"/>
  <c r="I17"/>
  <c r="I19"/>
  <c r="I21"/>
  <c r="I26"/>
  <c r="I36"/>
  <c r="I10"/>
  <c r="I12"/>
  <c r="I14"/>
  <c r="I16"/>
  <c r="I18"/>
  <c r="I20"/>
  <c r="I30"/>
  <c r="I23"/>
  <c r="I25"/>
  <c r="I27"/>
  <c r="I29"/>
  <c r="E6" i="497" l="1"/>
  <c r="L6" l="1"/>
  <c r="Q65" l="1"/>
  <c r="Q72" l="1"/>
  <c r="P72"/>
  <c r="O72"/>
  <c r="N72"/>
  <c r="M72"/>
  <c r="L72"/>
  <c r="K72"/>
  <c r="J72"/>
  <c r="I72"/>
  <c r="H72"/>
  <c r="G72"/>
  <c r="F72"/>
  <c r="E72"/>
  <c r="Q71"/>
  <c r="P71"/>
  <c r="O71"/>
  <c r="N71"/>
  <c r="M71"/>
  <c r="L71"/>
  <c r="K71"/>
  <c r="J71"/>
  <c r="I71"/>
  <c r="H71"/>
  <c r="G71"/>
  <c r="F71"/>
  <c r="E71"/>
  <c r="Q70"/>
  <c r="P70"/>
  <c r="O70"/>
  <c r="N70"/>
  <c r="M70"/>
  <c r="L70"/>
  <c r="K70"/>
  <c r="J70"/>
  <c r="I70"/>
  <c r="H70"/>
  <c r="G70"/>
  <c r="F70"/>
  <c r="E70"/>
  <c r="Q69"/>
  <c r="P69"/>
  <c r="O69"/>
  <c r="N69"/>
  <c r="M69"/>
  <c r="L69"/>
  <c r="K69"/>
  <c r="J69"/>
  <c r="I69"/>
  <c r="H69"/>
  <c r="G69"/>
  <c r="F69"/>
  <c r="E69"/>
  <c r="Q68"/>
  <c r="P68"/>
  <c r="O68"/>
  <c r="N68"/>
  <c r="M68"/>
  <c r="L68"/>
  <c r="K68"/>
  <c r="J68"/>
  <c r="I68"/>
  <c r="H68"/>
  <c r="G68"/>
  <c r="F68"/>
  <c r="E68"/>
  <c r="Q67"/>
  <c r="P67"/>
  <c r="O67"/>
  <c r="N67"/>
  <c r="M67"/>
  <c r="L67"/>
  <c r="K67"/>
  <c r="J67"/>
  <c r="I67"/>
  <c r="H67"/>
  <c r="G67"/>
  <c r="F67"/>
  <c r="E67"/>
  <c r="F65" l="1"/>
  <c r="H65"/>
  <c r="J65"/>
  <c r="L65"/>
  <c r="N65"/>
  <c r="P65"/>
  <c r="E65"/>
  <c r="E66"/>
  <c r="G65"/>
  <c r="G66"/>
  <c r="I65"/>
  <c r="I66"/>
  <c r="K65"/>
  <c r="K66"/>
  <c r="M65"/>
  <c r="M66"/>
  <c r="O65"/>
  <c r="O66"/>
  <c r="Q66"/>
  <c r="P66" l="1"/>
  <c r="N66"/>
  <c r="L66"/>
  <c r="J66"/>
  <c r="H66"/>
  <c r="F66"/>
  <c r="L65" i="501" l="1"/>
  <c r="K65"/>
  <c r="J65"/>
  <c r="I65"/>
  <c r="H65"/>
  <c r="G65"/>
  <c r="F65"/>
  <c r="E65"/>
  <c r="I44" i="500" l="1"/>
  <c r="H44"/>
  <c r="G44"/>
  <c r="F44"/>
  <c r="E44"/>
  <c r="J44" l="1"/>
  <c r="E49" i="497"/>
  <c r="F49"/>
  <c r="G49"/>
  <c r="H49"/>
  <c r="I49"/>
  <c r="J49"/>
  <c r="K49"/>
  <c r="L49"/>
  <c r="M49"/>
  <c r="N49"/>
  <c r="O49"/>
  <c r="P49"/>
  <c r="M65" i="501" l="1"/>
  <c r="K31" i="6"/>
  <c r="Q49" i="497" l="1"/>
  <c r="AN6" i="500" l="1"/>
  <c r="AD27" l="1"/>
  <c r="AM27" s="1"/>
  <c r="AD9"/>
  <c r="AM9" s="1"/>
  <c r="AD10"/>
  <c r="AM10" s="1"/>
  <c r="AD11"/>
  <c r="AM11" s="1"/>
  <c r="AD12"/>
  <c r="AM12" s="1"/>
  <c r="AD13"/>
  <c r="AM13" s="1"/>
  <c r="AD14"/>
  <c r="AM14" s="1"/>
  <c r="AD15"/>
  <c r="AM15" s="1"/>
  <c r="AD16"/>
  <c r="AM16" s="1"/>
  <c r="AD17"/>
  <c r="AM17" s="1"/>
  <c r="AD18"/>
  <c r="AM18" s="1"/>
  <c r="AD19"/>
  <c r="AM19" s="1"/>
  <c r="AD20"/>
  <c r="AM20" s="1"/>
  <c r="AD21"/>
  <c r="AM21" s="1"/>
  <c r="AD22"/>
  <c r="AM22" s="1"/>
  <c r="AD23"/>
  <c r="AM23" s="1"/>
  <c r="AD24"/>
  <c r="AM24" s="1"/>
  <c r="AD25"/>
  <c r="AM25" s="1"/>
  <c r="AD26"/>
  <c r="AM26" s="1"/>
  <c r="AD8"/>
  <c r="AM8" s="1"/>
  <c r="AE9" l="1"/>
  <c r="AE10"/>
  <c r="AE11"/>
  <c r="AE12"/>
  <c r="AE13"/>
  <c r="AE14"/>
  <c r="AE15"/>
  <c r="AE16"/>
  <c r="AE17"/>
  <c r="AE18"/>
  <c r="AE19"/>
  <c r="AE20"/>
  <c r="AE21"/>
  <c r="AE22"/>
  <c r="AE23"/>
  <c r="AE24"/>
  <c r="AE25"/>
  <c r="AE26"/>
  <c r="AE27"/>
  <c r="AE8"/>
  <c r="Q16" i="498"/>
  <c r="AF9" i="500" l="1"/>
  <c r="AF10"/>
  <c r="AF11"/>
  <c r="AF12"/>
  <c r="AF13"/>
  <c r="AF14"/>
  <c r="AF15"/>
  <c r="AF16"/>
  <c r="AF17"/>
  <c r="AF18"/>
  <c r="AF19"/>
  <c r="AF20"/>
  <c r="AF21"/>
  <c r="AF22"/>
  <c r="AF23"/>
  <c r="AF24"/>
  <c r="AF25"/>
  <c r="AF26"/>
  <c r="AF27"/>
  <c r="AF8"/>
  <c r="K44" l="1"/>
  <c r="K7"/>
  <c r="AH8" l="1"/>
  <c r="AO8" s="1"/>
  <c r="AH9"/>
  <c r="AO9" s="1"/>
  <c r="AH10"/>
  <c r="AO10" s="1"/>
  <c r="AH11"/>
  <c r="AO11" s="1"/>
  <c r="AH12"/>
  <c r="AO12" s="1"/>
  <c r="AH13"/>
  <c r="AO13" s="1"/>
  <c r="AH14"/>
  <c r="AO14" s="1"/>
  <c r="AH15"/>
  <c r="AO15" s="1"/>
  <c r="AH16"/>
  <c r="AO16" s="1"/>
  <c r="AH17"/>
  <c r="AO17" s="1"/>
  <c r="AH18"/>
  <c r="AO18" s="1"/>
  <c r="AH19"/>
  <c r="AO19" s="1"/>
  <c r="AH20"/>
  <c r="AO20" s="1"/>
  <c r="AH21"/>
  <c r="AO21" s="1"/>
  <c r="AH22"/>
  <c r="AO22" s="1"/>
  <c r="AH23"/>
  <c r="AO23" s="1"/>
  <c r="AH24"/>
  <c r="AO24" s="1"/>
  <c r="AH25"/>
  <c r="AO25" s="1"/>
  <c r="AH26"/>
  <c r="AO26" s="1"/>
  <c r="AH27"/>
  <c r="AO27" s="1"/>
  <c r="AG27" l="1"/>
  <c r="AN27" s="1"/>
  <c r="AG26"/>
  <c r="AN26" s="1"/>
  <c r="AG25"/>
  <c r="AN25" s="1"/>
  <c r="AG24"/>
  <c r="AN24" s="1"/>
  <c r="AG23"/>
  <c r="AN23" s="1"/>
  <c r="AG22"/>
  <c r="AN22" s="1"/>
  <c r="AG21"/>
  <c r="AN21" s="1"/>
  <c r="AG20"/>
  <c r="AN20" s="1"/>
  <c r="AG19"/>
  <c r="AN19" s="1"/>
  <c r="AG18"/>
  <c r="AN18" s="1"/>
  <c r="AG17"/>
  <c r="AN17" s="1"/>
  <c r="AG16"/>
  <c r="AN16" s="1"/>
  <c r="AG15"/>
  <c r="AN15" s="1"/>
  <c r="AG14"/>
  <c r="AN14" s="1"/>
  <c r="AG13"/>
  <c r="AN13" s="1"/>
  <c r="AG12"/>
  <c r="AN12" s="1"/>
  <c r="AG11"/>
  <c r="AN11" s="1"/>
  <c r="AG10"/>
  <c r="AN10" s="1"/>
  <c r="AG9"/>
  <c r="AN9" s="1"/>
  <c r="AG8"/>
  <c r="AN8" s="1"/>
  <c r="I74" i="487" l="1"/>
  <c r="H74"/>
  <c r="G74"/>
  <c r="F74"/>
  <c r="E74"/>
  <c r="I66"/>
  <c r="H66"/>
  <c r="E66"/>
  <c r="F61"/>
  <c r="I56"/>
  <c r="H56"/>
  <c r="G56"/>
  <c r="F56"/>
  <c r="E56"/>
  <c r="I51"/>
  <c r="H51"/>
  <c r="G51"/>
  <c r="F51"/>
  <c r="E51"/>
  <c r="I46"/>
  <c r="H46"/>
  <c r="G46"/>
  <c r="F46"/>
  <c r="E46"/>
  <c r="I38"/>
  <c r="H38"/>
  <c r="G38"/>
  <c r="F38"/>
  <c r="E38"/>
  <c r="K6" i="500" l="1"/>
  <c r="K43"/>
  <c r="Q64" i="491" l="1"/>
  <c r="Q67"/>
  <c r="Q65"/>
  <c r="Q63"/>
  <c r="Q66"/>
</calcChain>
</file>

<file path=xl/sharedStrings.xml><?xml version="1.0" encoding="utf-8"?>
<sst xmlns="http://schemas.openxmlformats.org/spreadsheetml/2006/main" count="1672" uniqueCount="647">
  <si>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</si>
  <si>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</si>
  <si>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</si>
  <si>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</si>
  <si>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</si>
  <si>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</si>
  <si>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</si>
  <si>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</si>
  <si>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</si>
  <si>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</si>
  <si>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</si>
  <si>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</si>
  <si>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</si>
  <si>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</si>
  <si>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</si>
  <si>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</si>
  <si>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</si>
  <si>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</si>
  <si>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</si>
  <si>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</si>
  <si>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</si>
  <si>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</si>
  <si>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</si>
  <si>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</si>
  <si>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</si>
  <si>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</si>
  <si>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</si>
  <si>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</si>
  <si>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</si>
  <si>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</si>
  <si>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</si>
  <si>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</si>
  <si>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</si>
  <si>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</si>
  <si>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</si>
  <si>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</si>
  <si>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</si>
  <si>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</si>
  <si>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</si>
  <si>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</si>
  <si>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</si>
  <si>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</si>
  <si>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</si>
  <si>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</si>
  <si>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</si>
  <si>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</si>
  <si>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</si>
  <si>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</si>
  <si>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</si>
  <si>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despedimentos coletivos</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</si>
  <si>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</si>
  <si>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</si>
  <si>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</si>
  <si>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</si>
  <si>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</si>
  <si>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</si>
  <si>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</si>
  <si>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</si>
  <si>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</si>
  <si>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</si>
  <si>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</si>
  <si>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</si>
  <si>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</si>
  <si>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</si>
  <si>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</si>
  <si>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</si>
  <si>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</si>
  <si>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</si>
  <si>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</si>
  <si>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</si>
  <si>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</si>
  <si>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</si>
  <si>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</si>
  <si>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</si>
  <si>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</si>
  <si>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</si>
  <si>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</si>
  <si>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</si>
  <si>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</si>
  <si>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</si>
  <si>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</si>
  <si>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</si>
  <si>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</si>
  <si>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</si>
  <si>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</si>
  <si>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</si>
  <si>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</si>
  <si>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</si>
  <si>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</si>
  <si>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</si>
  <si>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</si>
  <si>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</si>
  <si>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</si>
  <si>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</si>
  <si>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</si>
  <si>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</si>
  <si>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</si>
  <si>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</si>
  <si>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</si>
  <si>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</si>
  <si>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</si>
  <si>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</si>
  <si>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</si>
  <si>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</si>
  <si>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</si>
  <si>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</si>
  <si>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</si>
  <si>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Mais informação em:  http://www.dgert.mee.gov.pt</t>
  </si>
  <si>
    <t>convenções publicadas</t>
  </si>
  <si>
    <t>ipc</t>
  </si>
  <si>
    <t>real</t>
  </si>
  <si>
    <t>nominal</t>
  </si>
  <si>
    <t>%</t>
  </si>
  <si>
    <t>variação anualizada (%)</t>
  </si>
  <si>
    <t>variação (%)</t>
  </si>
  <si>
    <t>convenção com maior número de trabalhadores</t>
  </si>
  <si>
    <t>Real</t>
  </si>
  <si>
    <t>Nominal</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</si>
  <si>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</si>
  <si>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</si>
  <si>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</si>
  <si>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</si>
  <si>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</si>
  <si>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</si>
  <si>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</si>
  <si>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</si>
  <si>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</si>
  <si>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</si>
  <si>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</si>
  <si>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</si>
  <si>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</si>
  <si>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</si>
  <si>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</si>
  <si>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</si>
  <si>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</si>
  <si>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</si>
  <si>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</si>
  <si>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</si>
  <si>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</si>
  <si>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</si>
  <si>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</si>
  <si>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</si>
  <si>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</si>
  <si>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</si>
  <si>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</si>
  <si>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</si>
  <si>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</si>
  <si>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</si>
  <si>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</si>
  <si>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</si>
  <si>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</si>
  <si>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</si>
  <si>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</si>
  <si>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</si>
  <si>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</si>
  <si>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</si>
  <si>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</si>
  <si>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</si>
  <si>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</si>
  <si>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</si>
  <si>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</si>
  <si>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</si>
  <si>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</si>
  <si>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</si>
  <si>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</si>
  <si>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</si>
  <si>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</si>
  <si>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</si>
  <si>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processos concluídos</t>
  </si>
  <si>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</si>
  <si>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</si>
  <si>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</si>
  <si>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</si>
  <si>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</si>
  <si>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</si>
  <si>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</si>
  <si>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</si>
  <si>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</si>
  <si>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</si>
  <si>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</si>
  <si>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</si>
  <si>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</si>
  <si>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</si>
  <si>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</si>
  <si>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</si>
  <si>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</si>
  <si>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</si>
  <si>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</si>
  <si>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</si>
  <si>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</si>
  <si>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</si>
  <si>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</si>
  <si>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</si>
  <si>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</si>
  <si>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</si>
  <si>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</si>
  <si>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</si>
  <si>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</si>
  <si>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</si>
  <si>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</si>
  <si>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</si>
  <si>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</si>
  <si>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</si>
  <si>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</si>
  <si>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</si>
  <si>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</si>
  <si>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</si>
  <si>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</si>
  <si>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</si>
  <si>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</si>
  <si>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</si>
  <si>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</si>
  <si>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</si>
  <si>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</si>
  <si>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</si>
  <si>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</si>
  <si>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</si>
  <si>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</si>
  <si>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</si>
  <si>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</si>
  <si>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</si>
  <si>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</si>
  <si>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</si>
  <si>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</si>
  <si>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</si>
  <si>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</si>
  <si>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</si>
  <si>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</si>
  <si>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</si>
  <si>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</si>
  <si>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</si>
  <si>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</si>
  <si>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</si>
  <si>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</si>
  <si>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</si>
  <si>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</si>
  <si>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</si>
  <si>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</si>
  <si>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</si>
  <si>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</si>
  <si>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</si>
  <si>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</si>
  <si>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</si>
  <si>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</si>
  <si>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</si>
  <si>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</si>
  <si>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</si>
  <si>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</si>
  <si>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</si>
  <si>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</si>
  <si>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</si>
  <si>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processos iniciados</t>
  </si>
  <si>
    <t>Empresas</t>
  </si>
  <si>
    <t>Total de trabalhadores</t>
  </si>
  <si>
    <t>Trabalhadores a despedir</t>
  </si>
  <si>
    <t>norte</t>
  </si>
  <si>
    <t>centro</t>
  </si>
  <si>
    <t>lisboa e vale do tejo</t>
  </si>
  <si>
    <t>alentejo</t>
  </si>
  <si>
    <t>algarve</t>
  </si>
  <si>
    <t>Despedidos</t>
  </si>
  <si>
    <t>Revogação por acordo</t>
  </si>
  <si>
    <t>Outras medidas</t>
  </si>
  <si>
    <r>
      <t>nota:</t>
    </r>
    <r>
      <rPr>
        <sz val="7"/>
        <color indexed="63"/>
        <rFont val="Arial"/>
        <family val="2"/>
      </rPr>
      <t xml:space="preserve"> a informação por região NUT II foi classificada tendo em conta a Nomenclatura das Unidades Territoriais para Fins Estatísticos (NUT) de 1989.</t>
    </r>
  </si>
  <si>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</si>
  <si>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</si>
  <si>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</si>
  <si>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</si>
  <si>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r>
      <t>Trabalhadores a despedir (resultado)</t>
    </r>
    <r>
      <rPr>
        <vertAlign val="superscript"/>
        <sz val="8"/>
        <color indexed="63"/>
        <rFont val="Arial"/>
        <family val="2"/>
      </rPr>
      <t>(1)</t>
    </r>
  </si>
  <si>
    <r>
      <t>Trabalhadores a despedir (intenção)</t>
    </r>
    <r>
      <rPr>
        <vertAlign val="superscript"/>
        <sz val="8"/>
        <color indexed="63"/>
        <rFont val="Arial"/>
        <family val="2"/>
      </rPr>
      <t>(1)</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</si>
  <si>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</si>
  <si>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</si>
  <si>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</si>
  <si>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</si>
  <si>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</si>
  <si>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r>
      <t>2.º trimestre</t>
    </r>
    <r>
      <rPr>
        <sz val="8"/>
        <color indexed="63"/>
        <rFont val="Arial"/>
        <family val="2"/>
      </rPr>
      <t xml:space="preserve"> </t>
    </r>
  </si>
  <si>
    <t>trabalhadores</t>
  </si>
  <si>
    <t>Contrato coletivo (CCT)</t>
  </si>
  <si>
    <t>Acordo coletivo (ACT)</t>
  </si>
  <si>
    <t>Acordo de empresa (AE)</t>
  </si>
  <si>
    <t>Acordo de adesão (AA)</t>
  </si>
  <si>
    <t>Decisão de arbitragem voluntária (DA)</t>
  </si>
  <si>
    <t>Portaria de condições de trabalho (PCT)</t>
  </si>
  <si>
    <t>Portaria de extensão (PE)</t>
  </si>
  <si>
    <r>
      <t>3.º trimestre</t>
    </r>
    <r>
      <rPr>
        <sz val="8"/>
        <color indexed="63"/>
        <rFont val="Arial"/>
        <family val="2"/>
      </rPr>
      <t xml:space="preserve"> </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</si>
  <si>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</si>
  <si>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</si>
  <si>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</si>
  <si>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</si>
  <si>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</si>
  <si>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</si>
  <si>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</si>
  <si>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</si>
  <si>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</si>
  <si>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Autor</t>
    </r>
    <r>
      <rPr>
        <sz val="8"/>
        <color indexed="63"/>
        <rFont val="Arial"/>
        <family val="2"/>
      </rPr>
      <t>: Gabinete de Estratégia e Estudos (GEE)</t>
    </r>
  </si>
  <si>
    <t>Direção de Serviços de Estatística (DSE)</t>
  </si>
  <si>
    <t>Rua da Prata nº. 8  - 3º andar</t>
  </si>
  <si>
    <t>1149-057 LISBOA</t>
  </si>
  <si>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</si>
  <si>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</si>
  <si>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</si>
  <si>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</si>
  <si>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</si>
  <si>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</si>
  <si>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</si>
  <si>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</si>
  <si>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</si>
  <si>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</si>
  <si>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</si>
  <si>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</si>
  <si>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</si>
  <si>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</si>
  <si>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</si>
  <si>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</si>
  <si>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</si>
  <si>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</si>
  <si>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</si>
  <si>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</si>
  <si>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</si>
  <si>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</si>
  <si>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</si>
  <si>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</si>
  <si>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</si>
  <si>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</si>
  <si>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</si>
  <si>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</si>
  <si>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</si>
  <si>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</si>
  <si>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</si>
  <si>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</si>
  <si>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</si>
  <si>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Internet:</t>
    </r>
    <r>
      <rPr>
        <sz val="8"/>
        <color indexed="63"/>
        <rFont val="Arial"/>
        <family val="2"/>
      </rPr>
      <t xml:space="preserve"> www.gee.min-economia.pt/</t>
    </r>
  </si>
  <si>
    <t xml:space="preserve">Tel. 21 792 13 72     Fax 21 115 50 50 </t>
  </si>
  <si>
    <r>
      <t xml:space="preserve">R. </t>
    </r>
    <r>
      <rPr>
        <sz val="8"/>
        <color indexed="63"/>
        <rFont val="Arial"/>
        <family val="2"/>
      </rPr>
      <t>Ativ. artíst., de espet. desp.e recr.</t>
    </r>
  </si>
  <si>
    <r>
      <t>4.º trimestre</t>
    </r>
    <r>
      <rPr>
        <sz val="8"/>
        <color indexed="63"/>
        <rFont val="Arial"/>
        <family val="2"/>
      </rPr>
      <t xml:space="preserve"> </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</si>
  <si>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</si>
  <si>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</si>
  <si>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</si>
  <si>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</si>
  <si>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</si>
  <si>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</si>
  <si>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</si>
  <si>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</si>
  <si>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</si>
  <si>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</si>
  <si>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</si>
  <si>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</si>
  <si>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</si>
  <si>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eficácia média ponderada </t>
    </r>
    <r>
      <rPr>
        <sz val="6"/>
        <color theme="3"/>
        <rFont val="Arial"/>
        <family val="2"/>
      </rPr>
      <t>(meses)</t>
    </r>
  </si>
  <si>
    <r>
      <t xml:space="preserve">variação média anualizada </t>
    </r>
    <r>
      <rPr>
        <sz val="7"/>
        <color theme="3"/>
        <rFont val="Arial"/>
        <family val="2"/>
      </rPr>
      <t>(%)</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</si>
  <si>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</si>
  <si>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</si>
  <si>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</si>
  <si>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</si>
  <si>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</si>
  <si>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</si>
  <si>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</si>
  <si>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</si>
  <si>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</si>
  <si>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</si>
  <si>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</si>
  <si>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</si>
  <si>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</si>
  <si>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</si>
  <si>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</si>
  <si>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</si>
  <si>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</si>
  <si>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Equipa Multidisciplinar Estatísticas do Emprego (EMEE)</t>
  </si>
  <si>
    <t xml:space="preserve">Conceitos  </t>
  </si>
  <si>
    <t xml:space="preserve">  Despedimentos coletivos</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</si>
  <si>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</si>
  <si>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</si>
  <si>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</si>
  <si>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</si>
  <si>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</si>
  <si>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</si>
  <si>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Regulamentação coletiva e preços  </t>
  </si>
  <si>
    <t xml:space="preserve"> Informação em destaque - tendências do mercado de trabalho     </t>
  </si>
  <si>
    <t xml:space="preserve">      </t>
  </si>
  <si>
    <t xml:space="preserve"> População com emprego </t>
  </si>
  <si>
    <t>Engenheiro de const. de edif.e de obras de eng.</t>
  </si>
  <si>
    <t>Mais informação em:  http://www.gee.min-economia.pt</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</si>
  <si>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</si>
  <si>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</si>
  <si>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</si>
  <si>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</si>
  <si>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</si>
  <si>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r>
      <t>1.º trimestre</t>
    </r>
    <r>
      <rPr>
        <sz val="8"/>
        <color indexed="63"/>
        <rFont val="Arial"/>
        <family val="2"/>
      </rPr>
      <t/>
    </r>
  </si>
  <si>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</si>
  <si>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</si>
  <si>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</si>
  <si>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</si>
  <si>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</si>
  <si>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t>eficácia
(meses)</t>
  </si>
  <si>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</si>
  <si>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</si>
  <si>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</si>
  <si>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</si>
  <si>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r>
      <t>2.º trimestre</t>
    </r>
    <r>
      <rPr>
        <b/>
        <vertAlign val="superscript"/>
        <sz val="8"/>
        <color indexed="63"/>
        <rFont val="Arial"/>
        <family val="2"/>
      </rPr>
      <t>(2)</t>
    </r>
  </si>
  <si>
    <t>Agric., prod. animal, caça, flor. e pesca</t>
  </si>
  <si>
    <t>Mais informação em:  http://www.gee.min-economia.pt/</t>
  </si>
  <si>
    <r>
      <t xml:space="preserve">Letónia </t>
    </r>
    <r>
      <rPr>
        <vertAlign val="superscript"/>
        <sz val="8"/>
        <color indexed="63"/>
        <rFont val="Arial"/>
        <family val="2"/>
      </rPr>
      <t>(1)</t>
    </r>
  </si>
  <si>
    <t>(1) O número de "trabalhadores a despedir" constitui uma intenção; o número de "despedidos", com "revogação por acordo" e  com "outras medidas" constitui o resultado do processo de despedimento coletivo.       (2)  Abril e Maio</t>
  </si>
  <si>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</si>
  <si>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</si>
  <si>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</si>
  <si>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</si>
  <si>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fonte: GEE/ME, Inquérito aos Ganhos.</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</si>
  <si>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</si>
  <si>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</si>
  <si>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</si>
  <si>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</si>
  <si>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</si>
  <si>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</si>
  <si>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</si>
  <si>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</si>
  <si>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</si>
  <si>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</si>
  <si>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</si>
  <si>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</si>
  <si>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D. Elet., gás, vapor, ág. quente/fria, ar frio</t>
  </si>
  <si>
    <t>E. Captação, trat., dist.; san., despoluição</t>
  </si>
  <si>
    <t>F. Construção</t>
  </si>
  <si>
    <t>G. Com. gros. e retalho, rep. veíc. autom.</t>
  </si>
  <si>
    <t>H. Transportes e armazenagem</t>
  </si>
  <si>
    <t>I. Alojamento, restauração e similares</t>
  </si>
  <si>
    <t>J. Ativ. de inform. e de comunicação</t>
  </si>
  <si>
    <t>K. Atividades financeiras e de seguros</t>
  </si>
  <si>
    <t>L. Atividades imobiliárias</t>
  </si>
  <si>
    <t>M. Ativ. consul., científ., técnicas e sim.</t>
  </si>
  <si>
    <t>N. Ativ. administ. e dos serv. de apoio</t>
  </si>
  <si>
    <t>P. Educação</t>
  </si>
  <si>
    <t>Q. Ativ. de saúde humana e apoio social</t>
  </si>
  <si>
    <t>S. Outras atividades de serviços</t>
  </si>
  <si>
    <t xml:space="preserve">MINISTÉRIO DA ECONOMIA </t>
  </si>
  <si>
    <r>
      <t>DGERT/MSESS</t>
    </r>
    <r>
      <rPr>
        <sz val="8"/>
        <color indexed="63"/>
        <rFont val="Arial"/>
        <family val="2"/>
      </rPr>
      <t xml:space="preserve"> - dados tratados pela Direcção-Geral de Emprego e das Relações de Trabalho.</t>
    </r>
  </si>
  <si>
    <r>
      <t>GEE/ME,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</si>
  <si>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GEE/ME,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</si>
  <si>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GEE/ME,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</si>
  <si>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GEE/ME,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</si>
  <si>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</si>
  <si>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</si>
  <si>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</si>
  <si>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</si>
  <si>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DGERT/MSESS.</t>
  </si>
  <si>
    <t xml:space="preserve">fonte:  IEFP/MSESS, Informação Mensal e Estatísticas Mensais. </t>
  </si>
  <si>
    <t>fonte: GEE/ME, Inquérito aos Salários por Profissões na Construção.</t>
  </si>
  <si>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</si>
  <si>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</si>
  <si>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</si>
  <si>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</si>
  <si>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</si>
  <si>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</si>
  <si>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</si>
  <si>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</si>
  <si>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</si>
  <si>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</si>
  <si>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</si>
  <si>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</si>
  <si>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</si>
  <si>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</si>
  <si>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</si>
  <si>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</si>
  <si>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</si>
  <si>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</si>
  <si>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</si>
  <si>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</si>
  <si>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abril
2013</t>
  </si>
  <si>
    <t xml:space="preserve">(1) habitualmente designada por salário mínimo nacional.      </t>
  </si>
  <si>
    <t xml:space="preserve"> - Dados recolhidos até:</t>
  </si>
  <si>
    <t xml:space="preserve"> - Data de disponibilização: </t>
  </si>
  <si>
    <t>31 - Fabricação de mobiliário e de colchões</t>
  </si>
  <si>
    <t>32 - Outras indústrias transformadoras</t>
  </si>
  <si>
    <t>estrutura empresarial - indicadores globais</t>
  </si>
  <si>
    <t>empresas</t>
  </si>
  <si>
    <t>estabelecimentos</t>
  </si>
  <si>
    <r>
      <t xml:space="preserve">trab. por conta de outrem </t>
    </r>
    <r>
      <rPr>
        <vertAlign val="superscript"/>
        <sz val="7"/>
        <color theme="3"/>
        <rFont val="Arial"/>
        <family val="2"/>
      </rPr>
      <t>(1)</t>
    </r>
  </si>
  <si>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</si>
  <si>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</si>
  <si>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</si>
  <si>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dados@gee.min-economia.pt</t>
  </si>
  <si>
    <r>
      <t>e-mail:</t>
    </r>
    <r>
      <rPr>
        <sz val="8"/>
        <color indexed="63"/>
        <rFont val="Arial"/>
        <family val="2"/>
      </rPr>
      <t xml:space="preserve"> dados@gee.min-economia.pt</t>
    </r>
  </si>
  <si>
    <r>
      <t xml:space="preserve">pessoas ao serviço </t>
    </r>
    <r>
      <rPr>
        <vertAlign val="superscript"/>
        <sz val="7"/>
        <color theme="3"/>
        <rFont val="Arial"/>
        <family val="2"/>
      </rPr>
      <t>(1)</t>
    </r>
  </si>
  <si>
    <t xml:space="preserve">                 Informação em destaque - taxa desemprego UE 28</t>
  </si>
  <si>
    <t>taxa de desemprego na União Europeia</t>
  </si>
  <si>
    <t>&lt; 25 anos</t>
  </si>
  <si>
    <t>homens</t>
  </si>
  <si>
    <t>mulheres</t>
  </si>
  <si>
    <t>Estados Unidos</t>
  </si>
  <si>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t>
  </si>
  <si>
    <t>desemprego UE 28</t>
  </si>
  <si>
    <t>outubro
2013</t>
  </si>
  <si>
    <t>Dec.Lei 
2/2007
de 03/01</t>
  </si>
  <si>
    <t>01/01/2007</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</si>
  <si>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</si>
  <si>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</si>
  <si>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</si>
  <si>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16 - Ind. madeira e cort. exc.mob.; fab.cest. e espart.</t>
  </si>
  <si>
    <t>21 - Fab. prod. farmac. de base e prep. farmac.</t>
  </si>
  <si>
    <t>22 - Fabr. de art. de borracha e de mat. plásticas</t>
  </si>
  <si>
    <t>23 - Fabr. de outros prod. minerais não metálicos</t>
  </si>
  <si>
    <t>33 - Reparação, manut. e instal. máq. e equip.</t>
  </si>
  <si>
    <t>R. Ativ. artíst., espect., desp. e recreat.</t>
  </si>
  <si>
    <t>U. Ativ. org. intern. e out.inst.extra-territ.</t>
  </si>
  <si>
    <t xml:space="preserve">formação profissional em empresas com 10 e + pessoas ao serviço </t>
  </si>
  <si>
    <t>média de horas de formação por trabalhador</t>
  </si>
  <si>
    <t>01/02 - Agricultura, prod. animal, caça e act. dos serv. relac.; Silvic. e exp. florestal</t>
  </si>
  <si>
    <t>03 - Pesca e aquicultura</t>
  </si>
  <si>
    <t>fonte: GEE/ME, Relatório Único - Balanço Social 2011</t>
  </si>
  <si>
    <t>10/11/12 - Ind. alimentares; Ind. bebidas; Ind. tabaco</t>
  </si>
  <si>
    <t>13/14/15 - Fab. têxteis; Ind. vest.; Ind. couro e prod. do couro</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</si>
  <si>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</si>
  <si>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</si>
  <si>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</si>
  <si>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</si>
  <si>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</si>
  <si>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</si>
  <si>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</si>
  <si>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</si>
  <si>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</si>
  <si>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</si>
  <si>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</si>
  <si>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</si>
  <si>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58/59/60 - At. de edição; At. cinemat., de vídeo, de prod. de prog. de telev., de grav. de som e ed. mús.; at. de rádio e telev.</t>
  </si>
  <si>
    <t>61 - Telecomunicações</t>
  </si>
  <si>
    <t xml:space="preserve">62/63 - Consult. e prog. inf. e ativ. rel.; At. dos serv. inf. </t>
  </si>
  <si>
    <t>86 - Ativ. de saúde humana</t>
  </si>
  <si>
    <t xml:space="preserve">87/88 - Ativ. apoio social com aloj.; Ativ. apoio soc. sem aloj. </t>
  </si>
  <si>
    <t>trabalhadores em formação (face ao total anual) (%)</t>
  </si>
  <si>
    <t>média de custos com formação por trabalhador (euros)</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</si>
  <si>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</si>
  <si>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(2) dos trabalhadores por conta de outrem a tempo completo, que auferiram remuneração completa no período de referência.</t>
  </si>
  <si>
    <r>
      <t xml:space="preserve">fonte:  GEE/ME, Quadros de Pessoal.               </t>
    </r>
    <r>
      <rPr>
        <b/>
        <sz val="7"/>
        <color theme="7"/>
        <rFont val="Arial"/>
        <family val="2"/>
      </rPr>
      <t xml:space="preserve"> </t>
    </r>
    <r>
      <rPr>
        <sz val="8"/>
        <color theme="7"/>
        <rFont val="Arial"/>
        <family val="2"/>
      </rPr>
      <t>Mais informação em:  http://www.gee.min-economia.pt</t>
    </r>
  </si>
  <si>
    <t>acidentes de trabalho  - indicadores globais</t>
  </si>
  <si>
    <t xml:space="preserve"> acidentes de trabalho</t>
  </si>
  <si>
    <t>dias de trabalho perdidos</t>
  </si>
  <si>
    <t>Junho 2014</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</si>
  <si>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</si>
  <si>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</si>
  <si>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</si>
  <si>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</si>
  <si>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</si>
  <si>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65 e + anos</t>
  </si>
  <si>
    <t>fonte: INE, Inquérito ao Emprego.</t>
  </si>
  <si>
    <t>população com emprego - grupo etário e sexo</t>
  </si>
  <si>
    <r>
      <t>65 e + anos</t>
    </r>
    <r>
      <rPr>
        <b/>
        <vertAlign val="superscript"/>
        <sz val="8"/>
        <color indexed="63"/>
        <rFont val="Arial"/>
        <family val="2"/>
      </rPr>
      <t xml:space="preserve"> </t>
    </r>
  </si>
  <si>
    <t>população desempregada - grupo etário e sexo</t>
  </si>
  <si>
    <t>"CCT Indústria Farmacêutica"</t>
  </si>
  <si>
    <t>nota: Grécia e Reino Unido - abril de 2014; Estónia e Hungria - maio de 2014.
: valor não disponível.</t>
  </si>
  <si>
    <t xml:space="preserve">Fazendo uma análise por sexo, na Zona Euro,  verifica-se que a Grécia e a Croácia são os países com a maior diferença, entre a taxa de desemprego das mulheres e dos homens.
</t>
  </si>
  <si>
    <t xml:space="preserve">  Acidentes de trabalho (Segurança e Saúde: Anexo D do Relatório Único)</t>
  </si>
  <si>
    <t>acidentes de trabalho com dias de baixa</t>
  </si>
  <si>
    <t>taxa de incidência dos acidentes de trabalho  - actividade económica do estabelecimento</t>
  </si>
  <si>
    <t>Total dos acidentes</t>
  </si>
  <si>
    <t>Acidentes mortais</t>
  </si>
  <si>
    <t>A. Agricultura., produção animal, caça, flor. e pesca</t>
  </si>
  <si>
    <t>D. Eletricidade, gás, vapor, água e ar frio</t>
  </si>
  <si>
    <t>E. Captação, trat., dist.; saneamento, despoluição</t>
  </si>
  <si>
    <t>G. Comércio grosso e retalho, rep. veí. automóveis</t>
  </si>
  <si>
    <t>J. Atividades de informação e de comunicação</t>
  </si>
  <si>
    <t>M. Atividades consultoria, cient., técnica e similares</t>
  </si>
  <si>
    <t>N. Atividades admintrativas e serviços de apoio</t>
  </si>
  <si>
    <t>O. Admin. pública e defesa; segurança social obrig.</t>
  </si>
  <si>
    <t>Q. Atividades saúde humana e apoio social</t>
  </si>
  <si>
    <t>R. Ativ. artísticas, esp. ,desportivas  e recreativas</t>
  </si>
  <si>
    <t>T. Famílias com empregados domésticos</t>
  </si>
  <si>
    <t>U. Organizações internac. e out. inst. ext-territoriais</t>
  </si>
  <si>
    <t>taxa de incidência dos acidentes de trabalho  - distrito do estabelecimento</t>
  </si>
  <si>
    <t>fonte: GEE/ME, Segurança e Saúde no Trabalho (Relatório Único - Anexo D)</t>
  </si>
  <si>
    <r>
      <rPr>
        <b/>
        <sz val="7"/>
        <color indexed="63"/>
        <rFont val="Arial"/>
        <family val="2"/>
      </rPr>
      <t>nota:</t>
    </r>
    <r>
      <rPr>
        <sz val="7"/>
        <color indexed="63"/>
        <rFont val="Arial"/>
        <family val="2"/>
      </rPr>
      <t xml:space="preserve"> taxas revistas na sequência de aplicação de nova metodologia.                         </t>
    </r>
    <r>
      <rPr>
        <sz val="8"/>
        <color theme="7"/>
        <rFont val="Arial"/>
        <family val="2"/>
      </rPr>
      <t>Mais informação em:  http://www.gee.min-economia.pt</t>
    </r>
  </si>
  <si>
    <t xml:space="preserve">média </t>
  </si>
  <si>
    <t>mediana</t>
  </si>
  <si>
    <t>médio</t>
  </si>
  <si>
    <t>mediano</t>
  </si>
  <si>
    <r>
      <t xml:space="preserve">indicadores salariais </t>
    </r>
    <r>
      <rPr>
        <vertAlign val="superscript"/>
        <sz val="10"/>
        <rFont val="Arial"/>
        <family val="2"/>
      </rPr>
      <t>(2)</t>
    </r>
  </si>
  <si>
    <r>
      <t>2010</t>
    </r>
    <r>
      <rPr>
        <b/>
        <vertAlign val="superscript"/>
        <sz val="8"/>
        <color indexed="63"/>
        <rFont val="Arial"/>
        <family val="2"/>
      </rPr>
      <t xml:space="preserve"> </t>
    </r>
    <r>
      <rPr>
        <vertAlign val="superscript"/>
        <sz val="8"/>
        <color indexed="63"/>
        <rFont val="Arial"/>
        <family val="2"/>
      </rPr>
      <t>(3)</t>
    </r>
  </si>
  <si>
    <r>
      <t>2011</t>
    </r>
    <r>
      <rPr>
        <b/>
        <vertAlign val="superscript"/>
        <sz val="8"/>
        <color indexed="63"/>
        <rFont val="Arial"/>
        <family val="2"/>
      </rPr>
      <t xml:space="preserve"> </t>
    </r>
    <r>
      <rPr>
        <vertAlign val="superscript"/>
        <sz val="8"/>
        <color indexed="63"/>
        <rFont val="Arial"/>
        <family val="2"/>
      </rPr>
      <t>(3)</t>
    </r>
  </si>
  <si>
    <r>
      <t>2012</t>
    </r>
    <r>
      <rPr>
        <b/>
        <vertAlign val="superscript"/>
        <sz val="8"/>
        <color indexed="63"/>
        <rFont val="Arial"/>
        <family val="2"/>
      </rPr>
      <t xml:space="preserve"> </t>
    </r>
    <r>
      <rPr>
        <vertAlign val="superscript"/>
        <sz val="8"/>
        <color indexed="63"/>
        <rFont val="Arial"/>
        <family val="2"/>
      </rPr>
      <t>(3)</t>
    </r>
  </si>
  <si>
    <r>
      <t>trabalhadores por conta de outrem</t>
    </r>
    <r>
      <rPr>
        <sz val="8"/>
        <color theme="3"/>
        <rFont val="Arial"/>
        <family val="2"/>
      </rPr>
      <t xml:space="preserve"> </t>
    </r>
    <r>
      <rPr>
        <vertAlign val="superscript"/>
        <sz val="8"/>
        <color theme="3"/>
        <rFont val="Arial"/>
        <family val="2"/>
      </rPr>
      <t>(2)</t>
    </r>
  </si>
  <si>
    <r>
      <t xml:space="preserve">remuneração média mensal base </t>
    </r>
    <r>
      <rPr>
        <sz val="7"/>
        <color theme="3"/>
        <rFont val="Arial"/>
        <family val="2"/>
      </rPr>
      <t>(euros)</t>
    </r>
  </si>
  <si>
    <r>
      <t xml:space="preserve">remuneração mensal base mediana </t>
    </r>
    <r>
      <rPr>
        <sz val="7"/>
        <color theme="3"/>
        <rFont val="Arial"/>
        <family val="2"/>
      </rPr>
      <t>(euros)</t>
    </r>
  </si>
  <si>
    <r>
      <t>ganho médio mensal</t>
    </r>
    <r>
      <rPr>
        <sz val="7"/>
        <color theme="3"/>
        <rFont val="Arial"/>
        <family val="2"/>
      </rPr>
      <t xml:space="preserve"> (euros)</t>
    </r>
  </si>
  <si>
    <r>
      <t>ganho mensal mediano</t>
    </r>
    <r>
      <rPr>
        <sz val="7"/>
        <color theme="3"/>
        <rFont val="Arial"/>
        <family val="2"/>
      </rPr>
      <t xml:space="preserve"> (euros)</t>
    </r>
  </si>
  <si>
    <r>
      <t>ganho mensal - média por decil</t>
    </r>
    <r>
      <rPr>
        <sz val="7"/>
        <color theme="3"/>
        <rFont val="Arial"/>
        <family val="2"/>
      </rPr>
      <t xml:space="preserve"> (euros)</t>
    </r>
  </si>
  <si>
    <t>1º decil</t>
  </si>
  <si>
    <t>2º decil</t>
  </si>
  <si>
    <t>3º decil</t>
  </si>
  <si>
    <t>4º decil</t>
  </si>
  <si>
    <t>5º decil</t>
  </si>
  <si>
    <t>6º decil</t>
  </si>
  <si>
    <t>7º decil</t>
  </si>
  <si>
    <t>8º decil</t>
  </si>
  <si>
    <t>9º decil</t>
  </si>
  <si>
    <t>10º decil</t>
  </si>
  <si>
    <r>
      <t>limiar de baixo salário</t>
    </r>
    <r>
      <rPr>
        <b/>
        <vertAlign val="superscript"/>
        <sz val="8"/>
        <color theme="3"/>
        <rFont val="Arial"/>
        <family val="2"/>
      </rPr>
      <t xml:space="preserve"> </t>
    </r>
    <r>
      <rPr>
        <vertAlign val="superscript"/>
        <sz val="8"/>
        <color theme="3"/>
        <rFont val="Arial"/>
        <family val="2"/>
      </rPr>
      <t>(4)</t>
    </r>
    <r>
      <rPr>
        <b/>
        <vertAlign val="superscript"/>
        <sz val="8"/>
        <color theme="3"/>
        <rFont val="Arial"/>
        <family val="2"/>
      </rPr>
      <t xml:space="preserve"> </t>
    </r>
    <r>
      <rPr>
        <sz val="7"/>
        <color theme="3"/>
        <rFont val="Arial"/>
        <family val="2"/>
      </rPr>
      <t>(euros)</t>
    </r>
  </si>
  <si>
    <r>
      <t>incidência de baixos salários</t>
    </r>
    <r>
      <rPr>
        <sz val="7"/>
        <color indexed="63"/>
        <rFont val="Arial"/>
        <family val="2"/>
      </rPr>
      <t xml:space="preserve"> (%)</t>
    </r>
  </si>
  <si>
    <t>(1) nos estabelecimentos.</t>
  </si>
  <si>
    <t>(3) Continente e Região Autónoma da Madeira.</t>
  </si>
  <si>
    <t>(4) considerado como sendo 2/3 da mediana do ganho mensal, neste exercício.</t>
  </si>
  <si>
    <t xml:space="preserve">indicadores desigualdade </t>
  </si>
  <si>
    <r>
      <t xml:space="preserve">2012 </t>
    </r>
    <r>
      <rPr>
        <vertAlign val="superscript"/>
        <sz val="8"/>
        <color indexed="63"/>
        <rFont val="Arial"/>
        <family val="2"/>
      </rPr>
      <t>(7)</t>
    </r>
  </si>
  <si>
    <r>
      <t xml:space="preserve">S80/S20 </t>
    </r>
    <r>
      <rPr>
        <vertAlign val="superscript"/>
        <sz val="8"/>
        <color theme="3"/>
        <rFont val="Arial"/>
        <family val="2"/>
      </rPr>
      <t>(5)</t>
    </r>
  </si>
  <si>
    <r>
      <t xml:space="preserve">Índice de Gini </t>
    </r>
    <r>
      <rPr>
        <vertAlign val="superscript"/>
        <sz val="8"/>
        <color theme="3"/>
        <rFont val="Arial"/>
        <family val="2"/>
      </rPr>
      <t>(6)</t>
    </r>
  </si>
  <si>
    <t>(5) indicador de desigualdade na distribuição do rendimento, definido como o rácio entre a proporção do rendimento total recebido pelos 20% da população com maiores rendimentos e a parte do rendimento auferido pelos 20% de menores rendimentos.</t>
  </si>
  <si>
    <t>(6) indicador de desigualdade na distribuição do rendimento que visa sintetizar num único valor a assimetria dessa distribuição. Assume valores entre 0 (quando todos os indivíduos têm igual rendimento) e 100 (quando todo o rendimento se concentra num único indivíduo).</t>
  </si>
  <si>
    <r>
      <t xml:space="preserve">(7) valores provisórios.                                                       </t>
    </r>
    <r>
      <rPr>
        <b/>
        <sz val="7"/>
        <color indexed="63"/>
        <rFont val="Arial"/>
        <family val="2"/>
      </rPr>
      <t/>
    </r>
  </si>
  <si>
    <r>
      <t xml:space="preserve">nota: </t>
    </r>
    <r>
      <rPr>
        <sz val="7"/>
        <color indexed="63"/>
        <rFont val="Arial"/>
        <family val="2"/>
      </rPr>
      <t>os indicadores de desigualdade foram construídos com base no rendimento monetário líquido das familias para o ano indicado.</t>
    </r>
    <r>
      <rPr>
        <b/>
        <sz val="7"/>
        <color indexed="63"/>
        <rFont val="Arial"/>
        <family val="2"/>
      </rPr>
      <t xml:space="preserve"> </t>
    </r>
  </si>
  <si>
    <t>fonte: INE, EU-SILC 2010-2013-Inquérito ás condições de vida e rendimento.</t>
  </si>
  <si>
    <t>2013</t>
  </si>
  <si>
    <t>2014</t>
  </si>
  <si>
    <t>52-Vendedores</t>
  </si>
  <si>
    <t>93-Trab.n/qual. i.ext.,const.,i.transf. e transp.</t>
  </si>
  <si>
    <t>94-Assist. preparação de refeições</t>
  </si>
  <si>
    <t>71-Trab.qualif.constr. e sim., exc.electric.</t>
  </si>
  <si>
    <t>91-Trabalhadores de limpeza</t>
  </si>
  <si>
    <t>51-Trab. serviços pessoais</t>
  </si>
  <si>
    <t>81-Operad. instalações fixas e máquinas</t>
  </si>
  <si>
    <t xml:space="preserve">41-Emp. escrit., secret.e oper. proc. dados </t>
  </si>
  <si>
    <t>Transportes aéreos de passageiros</t>
  </si>
  <si>
    <t>Peixe</t>
  </si>
  <si>
    <t>Cerveja</t>
  </si>
  <si>
    <t>Equipamento telefónico e de telecópia</t>
  </si>
  <si>
    <t>Férias organizadas</t>
  </si>
  <si>
    <t>Serviços culturais</t>
  </si>
  <si>
    <t>Óleos e gorduras</t>
  </si>
  <si>
    <t>Jardinagem</t>
  </si>
  <si>
    <t>Produtos hortícolas</t>
  </si>
  <si>
    <t>Água mineral, refrigerantes e sumos de frutas e de produtos hortícolas</t>
  </si>
  <si>
    <t xml:space="preserve">         … em maio 2014</t>
  </si>
  <si>
    <t>notas: (a) dados sujeitos a atualizações; situação da base de dados em 3/junho/2014</t>
  </si>
  <si>
    <t>notas: dados sujeitos a atualizações; situação da base de dados a 31/maio/2014</t>
  </si>
  <si>
    <t>notas: dados sujeitos a atualizações; situação da base de dados 3/junho/2014</t>
  </si>
  <si>
    <t>notas: dados sujeitos a atualizações; situação da base de dados em 3/junho/2013</t>
  </si>
  <si>
    <t>junho de 2014</t>
  </si>
  <si>
    <t>:</t>
  </si>
  <si>
    <t>Em junho de 2014, a taxa de desemprego na Zona Euro diminuiu para 11,5 % (era 11,6 % em maio de 2014 e 12,0 % em junho de 2013)</t>
  </si>
  <si>
    <t>Em Portugal a taxa de desemprego diminuiu 0,2 p.p., relativamente ao mês anterior, para 14,1 %.</t>
  </si>
  <si>
    <t xml:space="preserve">Áustria (5 %), Alemanha (5,1 %) e Malta (5,6 %) apresentam as taxas de desemprego mais baixas; a Grécia (27,3 %) e a Espanha (24,5 %) são os estados membros com valores  mais elevados. </t>
  </si>
  <si>
    <t>A taxa de desemprego para o grupo etário &lt;25 anos apresenta o valor mais baixo na Alemanha (7,8 %), registando o valor mais elevado na Grécia (56,3 %). Em Portugal,   regista-se   o  valor  de 33,5 %.</t>
  </si>
  <si>
    <t>fonte:  Eurostat, dados extraídos em 31-07-2014.</t>
  </si>
  <si>
    <t>2.º trimestre</t>
  </si>
  <si>
    <t>3.º trimestre</t>
  </si>
  <si>
    <t>4.º trimestre</t>
  </si>
  <si>
    <t>1.º trimestre</t>
  </si>
  <si>
    <r>
      <t>3</t>
    </r>
    <r>
      <rPr>
        <vertAlign val="superscript"/>
        <sz val="8"/>
        <color theme="1"/>
        <rFont val="Arial"/>
        <family val="2"/>
      </rPr>
      <t>(c)</t>
    </r>
  </si>
  <si>
    <t>(c)corrigido em 11/11/2014.</t>
  </si>
  <si>
    <t>11(c)</t>
  </si>
</sst>
</file>

<file path=xl/styles.xml><?xml version="1.0" encoding="utf-8"?>
<styleSheet xmlns="http://schemas.openxmlformats.org/spreadsheetml/2006/main">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0.000"/>
    <numFmt numFmtId="175" formatCode="[$-F800]dddd\,\ mmmm\ dd\,\ yyyy"/>
    <numFmt numFmtId="176" formatCode="_(* #,##0.00_);_(* \(#,##0.00\);_(* &quot;-&quot;??_);_(@_)"/>
    <numFmt numFmtId="177" formatCode="_(&quot;$&quot;* #,##0.00_);_(&quot;$&quot;* \(#,##0.00\);_(&quot;$&quot;* &quot;-&quot;??_);_(@_)"/>
    <numFmt numFmtId="178" formatCode="#,##0.00_);&quot;(&quot;#,##0.00&quot;)&quot;;&quot;-&quot;_)"/>
  </numFmts>
  <fonts count="138">
    <font>
      <sz val="10"/>
      <name val="Arial"/>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sz val="10"/>
      <color indexed="10"/>
      <name val="Arial"/>
      <family val="2"/>
    </font>
    <font>
      <b/>
      <sz val="8"/>
      <color indexed="10"/>
      <name val="Arial"/>
      <family val="2"/>
    </font>
    <font>
      <b/>
      <sz val="10"/>
      <color indexed="13"/>
      <name val="Arial"/>
      <family val="2"/>
    </font>
    <font>
      <sz val="7"/>
      <color indexed="23"/>
      <name val="Arial"/>
      <family val="2"/>
    </font>
    <font>
      <b/>
      <sz val="10"/>
      <color indexed="60"/>
      <name val="Arial"/>
      <family val="2"/>
    </font>
    <font>
      <sz val="10"/>
      <color indexed="13"/>
      <name val="Arial"/>
      <family val="2"/>
    </font>
    <font>
      <b/>
      <sz val="7.5"/>
      <color indexed="16"/>
      <name val="Arial"/>
      <family val="2"/>
    </font>
    <font>
      <sz val="10"/>
      <name val="Arial"/>
      <family val="2"/>
    </font>
    <font>
      <sz val="10"/>
      <color rgb="FF3D3D3D"/>
      <name val="Verdana"/>
      <family val="2"/>
    </font>
    <font>
      <b/>
      <u/>
      <sz val="7"/>
      <color rgb="FF003368"/>
      <name val="Verdana"/>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b/>
      <sz val="7"/>
      <color indexed="20"/>
      <name val="Arial"/>
      <family val="2"/>
    </font>
    <font>
      <vertAlign val="superscript"/>
      <sz val="6"/>
      <color indexed="63"/>
      <name val="Arial"/>
      <family val="2"/>
    </font>
    <font>
      <b/>
      <sz val="9"/>
      <color indexed="20"/>
      <name val="Arial"/>
      <family val="2"/>
    </font>
    <font>
      <sz val="10"/>
      <color indexed="20"/>
      <name val="Arial"/>
      <family val="2"/>
    </font>
    <font>
      <sz val="8"/>
      <color indexed="9"/>
      <name val="Arial"/>
      <family val="2"/>
    </font>
    <font>
      <b/>
      <sz val="10"/>
      <color indexed="20"/>
      <name val="Arial"/>
      <family val="2"/>
    </font>
    <font>
      <b/>
      <sz val="8"/>
      <color rgb="FF333333"/>
      <name val="Arial"/>
      <family val="2"/>
    </font>
    <font>
      <b/>
      <sz val="7"/>
      <color rgb="FF333333"/>
      <name val="Arial"/>
      <family val="2"/>
    </font>
    <font>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b/>
      <sz val="10"/>
      <color indexed="8"/>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sz val="10"/>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u/>
      <sz val="10"/>
      <color theme="5"/>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vertAlign val="superscript"/>
      <sz val="7"/>
      <color theme="3"/>
      <name val="Arial"/>
      <family val="2"/>
    </font>
    <font>
      <sz val="8"/>
      <color rgb="FF008000"/>
      <name val="Arial"/>
      <family val="2"/>
    </font>
    <font>
      <b/>
      <sz val="8"/>
      <color theme="6"/>
      <name val="Arial"/>
      <family val="2"/>
    </font>
    <font>
      <vertAlign val="superscript"/>
      <sz val="8"/>
      <color indexed="17"/>
      <name val="Arial"/>
      <family val="2"/>
    </font>
    <font>
      <sz val="8"/>
      <color indexed="10"/>
      <name val="Arial"/>
      <family val="2"/>
    </font>
    <font>
      <sz val="10"/>
      <color indexed="8"/>
      <name val="Arial"/>
      <family val="2"/>
    </font>
    <font>
      <b/>
      <sz val="8"/>
      <color theme="7"/>
      <name val="Arial"/>
      <family val="2"/>
    </font>
    <font>
      <vertAlign val="superscript"/>
      <sz val="10"/>
      <name val="Arial"/>
      <family val="2"/>
    </font>
    <font>
      <b/>
      <vertAlign val="superscript"/>
      <sz val="8"/>
      <color theme="3"/>
      <name val="Arial"/>
      <family val="2"/>
    </font>
    <font>
      <sz val="6"/>
      <color indexed="63"/>
      <name val="Small Fonts"/>
      <family val="2"/>
    </font>
    <font>
      <vertAlign val="super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indexed="65"/>
        <bgColor indexed="64"/>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7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diagonal/>
    </border>
    <border>
      <left/>
      <right style="dashed">
        <color indexed="22"/>
      </right>
      <top/>
      <bottom/>
      <diagonal/>
    </border>
    <border>
      <left style="dashed">
        <color theme="0" tint="-0.24994659260841701"/>
      </left>
      <right/>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style="dashed">
        <color theme="0" tint="-0.24994659260841701"/>
      </right>
      <top style="thin">
        <color theme="0" tint="-0.24994659260841701"/>
      </top>
      <bottom style="thin">
        <color indexed="22"/>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medium">
        <color theme="3"/>
      </top>
      <bottom/>
      <diagonal/>
    </border>
  </borders>
  <cellStyleXfs count="180">
    <xf numFmtId="0" fontId="0" fillId="0" borderId="0" applyProtection="0"/>
    <xf numFmtId="0" fontId="27"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0" borderId="1" applyNumberFormat="0" applyFill="0" applyAlignment="0" applyProtection="0"/>
    <xf numFmtId="0" fontId="3"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3" fillId="16" borderId="4" applyNumberFormat="0" applyAlignment="0" applyProtection="0"/>
    <xf numFmtId="0" fontId="3" fillId="0" borderId="5" applyNumberFormat="0" applyFill="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4" borderId="0" applyNumberFormat="0" applyBorder="0" applyAlignment="0" applyProtection="0"/>
    <xf numFmtId="0" fontId="3" fillId="7" borderId="4" applyNumberFormat="0" applyAlignment="0" applyProtection="0"/>
    <xf numFmtId="44" fontId="3" fillId="0" borderId="0" applyFont="0" applyFill="0" applyBorder="0" applyAlignment="0" applyProtection="0"/>
    <xf numFmtId="0" fontId="3" fillId="3" borderId="0" applyNumberFormat="0" applyBorder="0" applyAlignment="0" applyProtection="0"/>
    <xf numFmtId="0" fontId="3" fillId="21" borderId="0" applyNumberFormat="0" applyBorder="0" applyAlignment="0" applyProtection="0"/>
    <xf numFmtId="0" fontId="42" fillId="0" borderId="0"/>
    <xf numFmtId="0" fontId="27" fillId="0" borderId="0"/>
    <xf numFmtId="0" fontId="27" fillId="0" borderId="0" applyProtection="0"/>
    <xf numFmtId="0" fontId="3" fillId="0" borderId="0"/>
    <xf numFmtId="0" fontId="3" fillId="22" borderId="6" applyNumberFormat="0" applyFont="0" applyAlignment="0" applyProtection="0"/>
    <xf numFmtId="0" fontId="3" fillId="16" borderId="7" applyNumberFormat="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8" applyNumberFormat="0" applyFill="0" applyAlignment="0" applyProtection="0"/>
    <xf numFmtId="0" fontId="3" fillId="23" borderId="9" applyNumberFormat="0" applyAlignment="0" applyProtection="0"/>
    <xf numFmtId="43" fontId="27" fillId="0" borderId="0" applyFont="0" applyFill="0" applyBorder="0" applyAlignment="0" applyProtection="0"/>
    <xf numFmtId="0" fontId="45"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47" fillId="0" borderId="0" applyFont="0" applyFill="0" applyBorder="0" applyAlignment="0" applyProtection="0"/>
    <xf numFmtId="0" fontId="3" fillId="0" borderId="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applyProtection="0"/>
    <xf numFmtId="0" fontId="3" fillId="0" borderId="0"/>
    <xf numFmtId="0" fontId="3" fillId="0" borderId="0"/>
    <xf numFmtId="0" fontId="3" fillId="0" borderId="0"/>
    <xf numFmtId="0" fontId="3" fillId="0" borderId="0"/>
    <xf numFmtId="0" fontId="82" fillId="0" borderId="0"/>
    <xf numFmtId="0" fontId="108" fillId="0" borderId="0" applyNumberFormat="0" applyFill="0" applyBorder="0" applyAlignment="0" applyProtection="0">
      <alignment vertical="top"/>
      <protection locked="0"/>
    </xf>
    <xf numFmtId="0" fontId="2" fillId="0" borderId="0"/>
    <xf numFmtId="0" fontId="3" fillId="0" borderId="0" applyProtection="0"/>
    <xf numFmtId="0" fontId="3" fillId="0" borderId="0"/>
    <xf numFmtId="0" fontId="3" fillId="0" borderId="0"/>
    <xf numFmtId="0" fontId="117" fillId="0" borderId="55" applyNumberFormat="0" applyBorder="0" applyProtection="0">
      <alignment horizontal="center"/>
    </xf>
    <xf numFmtId="0" fontId="118" fillId="0" borderId="0" applyFill="0" applyBorder="0" applyProtection="0"/>
    <xf numFmtId="0" fontId="117" fillId="43" borderId="56" applyNumberFormat="0" applyBorder="0" applyProtection="0">
      <alignment horizontal="center"/>
    </xf>
    <xf numFmtId="0" fontId="119" fillId="0" borderId="0" applyNumberFormat="0" applyFill="0" applyProtection="0"/>
    <xf numFmtId="0" fontId="117" fillId="0" borderId="0" applyNumberFormat="0" applyFill="0" applyBorder="0" applyProtection="0">
      <alignment horizontal="left"/>
    </xf>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0" borderId="1" applyNumberFormat="0" applyFill="0" applyAlignment="0" applyProtection="0"/>
    <xf numFmtId="0" fontId="3"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3" fillId="16" borderId="4" applyNumberFormat="0" applyAlignment="0" applyProtection="0"/>
    <xf numFmtId="0" fontId="3" fillId="0" borderId="5" applyNumberFormat="0" applyFill="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4" borderId="0" applyNumberFormat="0" applyBorder="0" applyAlignment="0" applyProtection="0"/>
    <xf numFmtId="0" fontId="3" fillId="7" borderId="4" applyNumberFormat="0" applyAlignment="0" applyProtection="0"/>
    <xf numFmtId="0" fontId="3" fillId="3" borderId="0" applyNumberFormat="0" applyBorder="0" applyAlignment="0" applyProtection="0"/>
    <xf numFmtId="0" fontId="3" fillId="21" borderId="0" applyNumberFormat="0" applyBorder="0" applyAlignment="0" applyProtection="0"/>
    <xf numFmtId="0" fontId="3" fillId="22" borderId="6" applyNumberFormat="0" applyFont="0" applyAlignment="0" applyProtection="0"/>
    <xf numFmtId="0" fontId="3" fillId="16" borderId="7" applyNumberFormat="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8" applyNumberFormat="0" applyFill="0" applyAlignment="0" applyProtection="0"/>
    <xf numFmtId="0" fontId="3" fillId="23" borderId="9" applyNumberFormat="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1"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cellStyleXfs>
  <cellXfs count="1697">
    <xf numFmtId="0" fontId="0" fillId="0" borderId="0" xfId="0"/>
    <xf numFmtId="0" fontId="0" fillId="0" borderId="0" xfId="0" applyBorder="1"/>
    <xf numFmtId="164" fontId="8" fillId="24" borderId="0" xfId="40" applyNumberFormat="1" applyFont="1" applyFill="1" applyBorder="1" applyAlignment="1">
      <alignment horizontal="center" wrapText="1"/>
    </xf>
    <xf numFmtId="0" fontId="7" fillId="24" borderId="0" xfId="40" quotePrefix="1" applyFont="1" applyFill="1" applyBorder="1" applyAlignment="1">
      <alignment horizontal="left"/>
    </xf>
    <xf numFmtId="0" fontId="0" fillId="25" borderId="0" xfId="0" applyFill="1"/>
    <xf numFmtId="0" fontId="6" fillId="25" borderId="0" xfId="0" applyFont="1" applyFill="1" applyBorder="1"/>
    <xf numFmtId="0" fontId="7" fillId="25" borderId="0" xfId="0" applyFont="1" applyFill="1" applyBorder="1" applyAlignment="1">
      <alignment horizontal="center"/>
    </xf>
    <xf numFmtId="0" fontId="0" fillId="0" borderId="0" xfId="0" applyAlignment="1">
      <alignment horizontal="left"/>
    </xf>
    <xf numFmtId="0" fontId="0" fillId="25" borderId="0" xfId="0" applyFill="1" applyBorder="1"/>
    <xf numFmtId="0" fontId="4" fillId="0" borderId="0" xfId="0" applyFont="1"/>
    <xf numFmtId="0" fontId="8" fillId="25" borderId="0" xfId="0" applyFont="1" applyFill="1" applyBorder="1"/>
    <xf numFmtId="0" fontId="0" fillId="25" borderId="0" xfId="0" applyFill="1" applyAlignment="1">
      <alignment vertical="center"/>
    </xf>
    <xf numFmtId="0" fontId="0" fillId="0" borderId="0" xfId="0" applyAlignment="1">
      <alignment vertical="center"/>
    </xf>
    <xf numFmtId="0" fontId="11" fillId="25" borderId="0" xfId="0" applyFont="1" applyFill="1" applyBorder="1"/>
    <xf numFmtId="0" fontId="12" fillId="25" borderId="0" xfId="0" applyFont="1" applyFill="1" applyBorder="1"/>
    <xf numFmtId="0" fontId="12" fillId="25" borderId="0" xfId="0" applyFont="1" applyFill="1" applyBorder="1" applyAlignment="1">
      <alignment horizontal="center"/>
    </xf>
    <xf numFmtId="164" fontId="13" fillId="24" borderId="0" xfId="40" applyNumberFormat="1" applyFont="1" applyFill="1" applyBorder="1" applyAlignment="1">
      <alignment horizontal="center" wrapText="1"/>
    </xf>
    <xf numFmtId="0" fontId="12" fillId="24" borderId="0" xfId="40" applyFont="1" applyFill="1" applyBorder="1"/>
    <xf numFmtId="0" fontId="13" fillId="25" borderId="0" xfId="0" applyFont="1" applyFill="1" applyBorder="1"/>
    <xf numFmtId="0" fontId="0" fillId="25" borderId="0" xfId="0" applyFill="1" applyBorder="1" applyAlignment="1">
      <alignment vertical="center"/>
    </xf>
    <xf numFmtId="0" fontId="14" fillId="25" borderId="0" xfId="0" applyFont="1" applyFill="1" applyBorder="1"/>
    <xf numFmtId="0" fontId="10" fillId="25" borderId="0" xfId="0" applyFont="1" applyFill="1" applyBorder="1" applyAlignment="1">
      <alignment horizontal="left"/>
    </xf>
    <xf numFmtId="0" fontId="17" fillId="25" borderId="0" xfId="0" applyFont="1" applyFill="1" applyBorder="1" applyAlignment="1">
      <alignment horizontal="right"/>
    </xf>
    <xf numFmtId="164" fontId="19" fillId="25" borderId="0" xfId="0" applyNumberFormat="1" applyFont="1" applyFill="1" applyBorder="1" applyAlignment="1">
      <alignment horizontal="center"/>
    </xf>
    <xf numFmtId="164" fontId="13" fillId="25" borderId="0" xfId="40" applyNumberFormat="1" applyFont="1" applyFill="1" applyBorder="1" applyAlignment="1">
      <alignment horizontal="center" wrapText="1"/>
    </xf>
    <xf numFmtId="0" fontId="22" fillId="0" borderId="0" xfId="0" applyFont="1"/>
    <xf numFmtId="165" fontId="0" fillId="0" borderId="0" xfId="0" applyNumberFormat="1"/>
    <xf numFmtId="0" fontId="0" fillId="0" borderId="0" xfId="0" applyFill="1" applyBorder="1"/>
    <xf numFmtId="0" fontId="14" fillId="0" borderId="0" xfId="0" applyFont="1"/>
    <xf numFmtId="0" fontId="23" fillId="25" borderId="0" xfId="0" applyFont="1" applyFill="1" applyBorder="1" applyAlignment="1">
      <alignment horizontal="left"/>
    </xf>
    <xf numFmtId="0" fontId="17" fillId="25" borderId="0" xfId="0" applyFont="1" applyFill="1" applyBorder="1"/>
    <xf numFmtId="164" fontId="0" fillId="0" borderId="0" xfId="0" applyNumberFormat="1"/>
    <xf numFmtId="0" fontId="4" fillId="25" borderId="0" xfId="0" applyFont="1" applyFill="1" applyBorder="1"/>
    <xf numFmtId="0" fontId="18" fillId="25" borderId="0" xfId="0" applyFont="1" applyFill="1" applyBorder="1"/>
    <xf numFmtId="0" fontId="4" fillId="0" borderId="0" xfId="0" applyFont="1" applyAlignment="1">
      <alignment horizontal="right"/>
    </xf>
    <xf numFmtId="0" fontId="2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4" fillId="25" borderId="0" xfId="0" applyFont="1" applyFill="1" applyAlignment="1">
      <alignment readingOrder="1"/>
    </xf>
    <xf numFmtId="0" fontId="4" fillId="25" borderId="0" xfId="0" applyFont="1" applyFill="1" applyBorder="1" applyAlignment="1">
      <alignment readingOrder="1"/>
    </xf>
    <xf numFmtId="0" fontId="4" fillId="25" borderId="0" xfId="0" applyFont="1" applyFill="1" applyAlignment="1">
      <alignment readingOrder="2"/>
    </xf>
    <xf numFmtId="0" fontId="4" fillId="0" borderId="0" xfId="0" applyFont="1" applyAlignment="1">
      <alignment readingOrder="2"/>
    </xf>
    <xf numFmtId="0" fontId="13" fillId="25" borderId="0" xfId="0" applyFont="1" applyFill="1" applyBorder="1" applyAlignment="1">
      <alignment horizontal="center" vertical="top" readingOrder="1"/>
    </xf>
    <xf numFmtId="0" fontId="13" fillId="25" borderId="0" xfId="0" applyFont="1" applyFill="1" applyBorder="1" applyAlignment="1">
      <alignment horizontal="right" readingOrder="1"/>
    </xf>
    <xf numFmtId="0" fontId="13" fillId="25" borderId="0" xfId="0" applyFont="1" applyFill="1" applyBorder="1" applyAlignment="1">
      <alignment horizontal="justify" vertical="top" readingOrder="1"/>
    </xf>
    <xf numFmtId="0" fontId="12" fillId="25" borderId="0" xfId="0" applyFont="1" applyFill="1" applyBorder="1" applyAlignment="1">
      <alignment readingOrder="1"/>
    </xf>
    <xf numFmtId="0" fontId="12" fillId="24" borderId="0" xfId="40" applyFont="1" applyFill="1" applyBorder="1" applyAlignment="1">
      <alignment readingOrder="1"/>
    </xf>
    <xf numFmtId="0" fontId="13" fillId="25" borderId="0" xfId="0" applyFont="1" applyFill="1" applyBorder="1" applyAlignment="1">
      <alignment readingOrder="1"/>
    </xf>
    <xf numFmtId="0" fontId="12" fillId="25" borderId="0" xfId="0" applyFont="1" applyFill="1" applyBorder="1" applyAlignment="1">
      <alignment horizontal="center" readingOrder="1"/>
    </xf>
    <xf numFmtId="164" fontId="13" fillId="24" borderId="0" xfId="40" applyNumberFormat="1" applyFont="1" applyFill="1" applyBorder="1" applyAlignment="1">
      <alignment horizontal="center" readingOrder="1"/>
    </xf>
    <xf numFmtId="0" fontId="4" fillId="0" borderId="0" xfId="0" applyFont="1" applyAlignment="1">
      <alignment horizontal="right" readingOrder="2"/>
    </xf>
    <xf numFmtId="0" fontId="30" fillId="25" borderId="0" xfId="0" applyFont="1" applyFill="1" applyBorder="1"/>
    <xf numFmtId="0" fontId="12" fillId="24" borderId="0" xfId="40" applyFont="1" applyFill="1" applyBorder="1" applyAlignment="1">
      <alignment horizontal="left" indent="1"/>
    </xf>
    <xf numFmtId="0" fontId="13" fillId="25" borderId="0" xfId="0" applyFont="1" applyFill="1" applyBorder="1" applyAlignment="1">
      <alignment horizontal="center" vertical="center" readingOrder="1"/>
    </xf>
    <xf numFmtId="0" fontId="13" fillId="25" borderId="0" xfId="0" applyFont="1" applyFill="1" applyBorder="1" applyAlignment="1">
      <alignment vertical="center" readingOrder="1"/>
    </xf>
    <xf numFmtId="0" fontId="13" fillId="25" borderId="0" xfId="0" applyFont="1" applyFill="1" applyBorder="1" applyAlignment="1">
      <alignment horizontal="right" vertical="center" readingOrder="1"/>
    </xf>
    <xf numFmtId="0" fontId="31" fillId="25" borderId="0" xfId="0" applyFont="1" applyFill="1"/>
    <xf numFmtId="0" fontId="31" fillId="25" borderId="0" xfId="0" applyFont="1" applyFill="1" applyBorder="1"/>
    <xf numFmtId="0" fontId="32" fillId="25" borderId="0" xfId="0" applyFont="1" applyFill="1" applyBorder="1" applyAlignment="1">
      <alignment horizontal="left"/>
    </xf>
    <xf numFmtId="0" fontId="31" fillId="0" borderId="0" xfId="0" applyFont="1"/>
    <xf numFmtId="3" fontId="0" fillId="0" borderId="0" xfId="0" applyNumberFormat="1"/>
    <xf numFmtId="165" fontId="14" fillId="0" borderId="0" xfId="0" applyNumberFormat="1" applyFont="1"/>
    <xf numFmtId="3" fontId="34" fillId="25" borderId="0" xfId="0" applyNumberFormat="1" applyFont="1" applyFill="1" applyBorder="1" applyAlignment="1">
      <alignment horizontal="center"/>
    </xf>
    <xf numFmtId="0" fontId="0" fillId="0" borderId="0" xfId="0" applyFill="1" applyBorder="1" applyAlignment="1">
      <alignment vertical="center"/>
    </xf>
    <xf numFmtId="165" fontId="0" fillId="0" borderId="0" xfId="0" applyNumberFormat="1" applyFill="1" applyBorder="1"/>
    <xf numFmtId="3" fontId="0" fillId="0" borderId="0" xfId="0" applyNumberFormat="1" applyFill="1" applyBorder="1"/>
    <xf numFmtId="0" fontId="26" fillId="24" borderId="0" xfId="40" applyFont="1" applyFill="1" applyBorder="1"/>
    <xf numFmtId="0" fontId="0" fillId="0" borderId="0" xfId="0" applyFill="1"/>
    <xf numFmtId="0" fontId="35" fillId="0" borderId="0" xfId="0" applyFont="1" applyAlignment="1">
      <alignment horizontal="center" wrapText="1"/>
    </xf>
    <xf numFmtId="164" fontId="0" fillId="25" borderId="0" xfId="0" applyNumberFormat="1" applyFill="1" applyBorder="1"/>
    <xf numFmtId="0" fontId="34" fillId="25" borderId="0" xfId="0" applyFont="1" applyFill="1" applyBorder="1" applyAlignment="1">
      <alignment horizontal="left"/>
    </xf>
    <xf numFmtId="3" fontId="38" fillId="25" borderId="0" xfId="0" applyNumberFormat="1" applyFont="1" applyFill="1" applyBorder="1" applyAlignment="1">
      <alignment horizontal="center"/>
    </xf>
    <xf numFmtId="3" fontId="34" fillId="25" borderId="0" xfId="0" applyNumberFormat="1" applyFont="1" applyFill="1" applyBorder="1" applyAlignment="1">
      <alignment horizontal="right"/>
    </xf>
    <xf numFmtId="0" fontId="31" fillId="25" borderId="0" xfId="0" applyFont="1" applyFill="1" applyAlignment="1">
      <alignment vertical="center"/>
    </xf>
    <xf numFmtId="0" fontId="34" fillId="25" borderId="0" xfId="0" applyFont="1" applyFill="1" applyBorder="1" applyAlignment="1">
      <alignment horizontal="left" vertical="center"/>
    </xf>
    <xf numFmtId="0" fontId="32" fillId="25" borderId="0" xfId="0" applyFont="1" applyFill="1" applyBorder="1" applyAlignment="1">
      <alignment horizontal="left" vertical="center"/>
    </xf>
    <xf numFmtId="3" fontId="34" fillId="25" borderId="0" xfId="0" applyNumberFormat="1" applyFont="1" applyFill="1" applyBorder="1" applyAlignment="1">
      <alignment horizontal="right" vertical="center"/>
    </xf>
    <xf numFmtId="0" fontId="31" fillId="0" borderId="0" xfId="0" applyFont="1" applyAlignment="1">
      <alignment vertical="center"/>
    </xf>
    <xf numFmtId="3" fontId="13" fillId="25" borderId="0" xfId="0" applyNumberFormat="1" applyFont="1" applyFill="1" applyBorder="1" applyAlignment="1">
      <alignment horizontal="right"/>
    </xf>
    <xf numFmtId="0" fontId="33" fillId="25" borderId="0" xfId="0" applyFont="1" applyFill="1" applyBorder="1"/>
    <xf numFmtId="0" fontId="28" fillId="25" borderId="0" xfId="0" applyFont="1" applyFill="1"/>
    <xf numFmtId="0" fontId="28" fillId="25" borderId="0" xfId="0" applyFont="1" applyFill="1" applyBorder="1"/>
    <xf numFmtId="0" fontId="28" fillId="0" borderId="0" xfId="0" applyFont="1"/>
    <xf numFmtId="3" fontId="17" fillId="25" borderId="0" xfId="0" applyNumberFormat="1" applyFont="1" applyFill="1"/>
    <xf numFmtId="0" fontId="30" fillId="24" borderId="0" xfId="40" applyFont="1" applyFill="1" applyBorder="1" applyAlignment="1">
      <alignment horizontal="left" vertical="center" indent="1"/>
    </xf>
    <xf numFmtId="0" fontId="22" fillId="0" borderId="0" xfId="0" applyFont="1" applyFill="1"/>
    <xf numFmtId="3" fontId="17" fillId="25" borderId="0" xfId="0" applyNumberFormat="1" applyFont="1" applyFill="1" applyBorder="1" applyAlignment="1">
      <alignment horizontal="right"/>
    </xf>
    <xf numFmtId="0" fontId="14" fillId="0" borderId="0" xfId="0" applyFont="1" applyFill="1" applyBorder="1"/>
    <xf numFmtId="0" fontId="14"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3" fillId="25" borderId="0" xfId="0" applyFont="1" applyFill="1" applyBorder="1" applyAlignment="1">
      <alignment vertical="center"/>
    </xf>
    <xf numFmtId="3" fontId="13" fillId="25" borderId="0" xfId="0" applyNumberFormat="1" applyFont="1" applyFill="1" applyBorder="1"/>
    <xf numFmtId="3" fontId="17" fillId="25" borderId="0" xfId="0" applyNumberFormat="1" applyFont="1" applyFill="1" applyBorder="1"/>
    <xf numFmtId="3" fontId="4" fillId="25" borderId="0" xfId="0" applyNumberFormat="1" applyFont="1" applyFill="1" applyBorder="1"/>
    <xf numFmtId="0" fontId="16" fillId="25" borderId="0" xfId="0" applyFont="1" applyFill="1" applyBorder="1" applyAlignment="1">
      <alignment vertical="center"/>
    </xf>
    <xf numFmtId="0" fontId="5" fillId="25" borderId="0" xfId="0" applyFont="1" applyFill="1" applyBorder="1" applyAlignment="1">
      <alignment vertical="center"/>
    </xf>
    <xf numFmtId="0" fontId="31" fillId="25" borderId="0" xfId="0" applyFont="1" applyFill="1" applyBorder="1" applyAlignment="1">
      <alignment vertical="center"/>
    </xf>
    <xf numFmtId="0" fontId="31" fillId="0" borderId="0" xfId="0" applyFont="1" applyFill="1" applyBorder="1"/>
    <xf numFmtId="3" fontId="37" fillId="0" borderId="0" xfId="0" applyNumberFormat="1" applyFont="1" applyFill="1" applyBorder="1"/>
    <xf numFmtId="164" fontId="0" fillId="0" borderId="0" xfId="0" applyNumberFormat="1" applyFill="1" applyBorder="1"/>
    <xf numFmtId="164" fontId="37" fillId="0" borderId="0" xfId="0" applyNumberFormat="1" applyFont="1" applyFill="1" applyBorder="1"/>
    <xf numFmtId="164" fontId="40" fillId="0" borderId="0" xfId="0" applyNumberFormat="1" applyFont="1" applyFill="1" applyBorder="1"/>
    <xf numFmtId="166" fontId="0" fillId="0" borderId="0" xfId="0" applyNumberFormat="1" applyFill="1" applyBorder="1"/>
    <xf numFmtId="0" fontId="28" fillId="0" borderId="0" xfId="0" applyFont="1" applyFill="1" applyBorder="1"/>
    <xf numFmtId="0" fontId="35" fillId="0" borderId="0" xfId="0" applyFont="1" applyFill="1" applyBorder="1" applyAlignment="1">
      <alignment horizontal="center" wrapText="1"/>
    </xf>
    <xf numFmtId="0" fontId="39" fillId="0" borderId="0" xfId="0" applyFont="1" applyFill="1" applyBorder="1" applyAlignment="1">
      <alignment horizontal="center" vertical="center" wrapText="1"/>
    </xf>
    <xf numFmtId="164" fontId="13" fillId="26" borderId="0" xfId="40" applyNumberFormat="1" applyFont="1" applyFill="1" applyBorder="1" applyAlignment="1">
      <alignment horizontal="center" wrapText="1"/>
    </xf>
    <xf numFmtId="1" fontId="12" fillId="24" borderId="0" xfId="40" applyNumberFormat="1" applyFont="1" applyFill="1" applyBorder="1" applyAlignment="1">
      <alignment horizontal="center" wrapText="1"/>
    </xf>
    <xf numFmtId="1" fontId="12" fillId="24" borderId="12" xfId="40" applyNumberFormat="1" applyFont="1" applyFill="1" applyBorder="1" applyAlignment="1">
      <alignment horizontal="center" wrapText="1"/>
    </xf>
    <xf numFmtId="0" fontId="30" fillId="24" borderId="0" xfId="40" applyFont="1" applyFill="1" applyBorder="1"/>
    <xf numFmtId="167" fontId="13" fillId="24" borderId="0" xfId="40" applyNumberFormat="1" applyFont="1" applyFill="1" applyBorder="1" applyAlignment="1">
      <alignment horizontal="center" wrapText="1"/>
    </xf>
    <xf numFmtId="164" fontId="17" fillId="27" borderId="0" xfId="40" applyNumberFormat="1" applyFont="1" applyFill="1" applyBorder="1" applyAlignment="1">
      <alignment horizontal="center" wrapText="1"/>
    </xf>
    <xf numFmtId="3" fontId="12" fillId="27" borderId="0" xfId="40" applyNumberFormat="1" applyFont="1" applyFill="1" applyBorder="1" applyAlignment="1">
      <alignment horizontal="right" wrapText="1"/>
    </xf>
    <xf numFmtId="3" fontId="13" fillId="27" borderId="0" xfId="40" applyNumberFormat="1" applyFont="1" applyFill="1" applyBorder="1" applyAlignment="1">
      <alignment horizontal="right" wrapText="1"/>
    </xf>
    <xf numFmtId="3" fontId="12" fillId="24" borderId="0" xfId="40" applyNumberFormat="1" applyFont="1" applyFill="1" applyBorder="1" applyAlignment="1">
      <alignment horizontal="right" wrapText="1"/>
    </xf>
    <xf numFmtId="0" fontId="30" fillId="24" borderId="0" xfId="40" applyFont="1" applyFill="1" applyBorder="1" applyAlignment="1">
      <alignment wrapText="1"/>
    </xf>
    <xf numFmtId="0" fontId="17" fillId="24" borderId="0" xfId="40" applyFont="1" applyFill="1" applyBorder="1"/>
    <xf numFmtId="0" fontId="12" fillId="24" borderId="0" xfId="40" applyFont="1" applyFill="1" applyBorder="1" applyAlignment="1">
      <alignment horizontal="left" vertical="center" indent="1"/>
    </xf>
    <xf numFmtId="3" fontId="13" fillId="26" borderId="0" xfId="40" applyNumberFormat="1" applyFont="1" applyFill="1" applyBorder="1" applyAlignment="1">
      <alignment horizontal="right" wrapText="1"/>
    </xf>
    <xf numFmtId="0" fontId="17" fillId="27" borderId="0" xfId="40" applyFont="1" applyFill="1" applyBorder="1"/>
    <xf numFmtId="0" fontId="50" fillId="24" borderId="0" xfId="40" applyFont="1" applyFill="1" applyBorder="1" applyAlignment="1">
      <alignment wrapText="1"/>
    </xf>
    <xf numFmtId="0" fontId="68" fillId="25" borderId="0" xfId="0" applyFont="1" applyFill="1"/>
    <xf numFmtId="0" fontId="0" fillId="0" borderId="0" xfId="0"/>
    <xf numFmtId="0" fontId="13" fillId="24" borderId="0" xfId="40" applyFont="1" applyFill="1" applyBorder="1" applyAlignment="1">
      <alignment horizontal="left"/>
    </xf>
    <xf numFmtId="0" fontId="17" fillId="24" borderId="0" xfId="40" applyFont="1" applyFill="1" applyBorder="1" applyAlignment="1">
      <alignment horizontal="left" indent="1"/>
    </xf>
    <xf numFmtId="0" fontId="1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1" fillId="25" borderId="0" xfId="51" applyFont="1" applyFill="1" applyBorder="1"/>
    <xf numFmtId="49" fontId="12" fillId="25" borderId="12" xfId="51" applyNumberFormat="1" applyFont="1" applyFill="1" applyBorder="1" applyAlignment="1">
      <alignment horizontal="center" vertical="center" wrapText="1"/>
    </xf>
    <xf numFmtId="49" fontId="0" fillId="25" borderId="0" xfId="51" applyNumberFormat="1" applyFont="1" applyFill="1"/>
    <xf numFmtId="0" fontId="12" fillId="24" borderId="0" xfId="61" applyFont="1" applyFill="1" applyBorder="1" applyAlignment="1">
      <alignment horizontal="left" indent="1"/>
    </xf>
    <xf numFmtId="0" fontId="14" fillId="26" borderId="0" xfId="51" applyFont="1" applyFill="1"/>
    <xf numFmtId="0" fontId="13" fillId="24" borderId="0" xfId="61" applyFont="1" applyFill="1" applyBorder="1" applyAlignment="1">
      <alignment horizontal="left" indent="1"/>
    </xf>
    <xf numFmtId="4" fontId="13" fillId="27" borderId="0" xfId="61" applyNumberFormat="1" applyFont="1" applyFill="1" applyBorder="1" applyAlignment="1">
      <alignment horizontal="right" wrapText="1" indent="4"/>
    </xf>
    <xf numFmtId="0" fontId="14" fillId="0" borderId="0" xfId="51" applyFont="1"/>
    <xf numFmtId="0" fontId="25" fillId="26" borderId="0" xfId="51" applyFont="1" applyFill="1"/>
    <xf numFmtId="0" fontId="25" fillId="0" borderId="0" xfId="51" applyFont="1"/>
    <xf numFmtId="0" fontId="51" fillId="26" borderId="0" xfId="51" applyFont="1" applyFill="1" applyAlignment="1">
      <alignment horizontal="center"/>
    </xf>
    <xf numFmtId="0" fontId="51" fillId="0" borderId="0" xfId="51" applyFont="1" applyAlignment="1">
      <alignment horizontal="center"/>
    </xf>
    <xf numFmtId="0" fontId="3" fillId="26" borderId="0" xfId="51" applyFont="1" applyFill="1"/>
    <xf numFmtId="0" fontId="3" fillId="0" borderId="0" xfId="51" applyFont="1"/>
    <xf numFmtId="0" fontId="49" fillId="26" borderId="0" xfId="51" applyFont="1" applyFill="1"/>
    <xf numFmtId="0" fontId="49" fillId="0" borderId="0" xfId="51" applyFont="1"/>
    <xf numFmtId="0" fontId="76" fillId="26" borderId="0" xfId="51" applyFont="1" applyFill="1"/>
    <xf numFmtId="0" fontId="76" fillId="0" borderId="0" xfId="51" applyFont="1"/>
    <xf numFmtId="0" fontId="68" fillId="26" borderId="0" xfId="51" applyFont="1" applyFill="1"/>
    <xf numFmtId="0" fontId="68" fillId="25" borderId="0" xfId="51" applyFont="1" applyFill="1"/>
    <xf numFmtId="0" fontId="68" fillId="0" borderId="0" xfId="51" applyFont="1"/>
    <xf numFmtId="0" fontId="3" fillId="24" borderId="0" xfId="61" applyFont="1" applyFill="1" applyBorder="1" applyAlignment="1">
      <alignment horizontal="left" indent="1"/>
    </xf>
    <xf numFmtId="0" fontId="17" fillId="24" borderId="0" xfId="61" applyFont="1" applyFill="1" applyBorder="1" applyAlignment="1">
      <alignment horizontal="left" indent="1"/>
    </xf>
    <xf numFmtId="1" fontId="17" fillId="24" borderId="0" xfId="61" applyNumberFormat="1" applyFont="1" applyFill="1" applyBorder="1" applyAlignment="1">
      <alignment horizontal="center" wrapText="1"/>
    </xf>
    <xf numFmtId="165" fontId="17" fillId="24" borderId="0" xfId="61" applyNumberFormat="1" applyFont="1" applyFill="1" applyBorder="1" applyAlignment="1">
      <alignment horizontal="center" wrapText="1"/>
    </xf>
    <xf numFmtId="0" fontId="10" fillId="25" borderId="0" xfId="51" applyFont="1" applyFill="1"/>
    <xf numFmtId="0" fontId="10" fillId="0" borderId="0" xfId="51" applyFont="1"/>
    <xf numFmtId="0" fontId="36" fillId="24" borderId="0" xfId="61" applyFont="1" applyFill="1" applyBorder="1"/>
    <xf numFmtId="0" fontId="12" fillId="24" borderId="0" xfId="61" applyFont="1" applyFill="1" applyBorder="1"/>
    <xf numFmtId="0" fontId="4" fillId="0" borderId="0" xfId="51" applyFont="1" applyAlignment="1">
      <alignment horizontal="right"/>
    </xf>
    <xf numFmtId="0" fontId="3" fillId="25" borderId="0" xfId="62" applyFill="1"/>
    <xf numFmtId="0" fontId="3" fillId="0" borderId="0" xfId="62"/>
    <xf numFmtId="0" fontId="3" fillId="25" borderId="0" xfId="62" applyFill="1" applyBorder="1"/>
    <xf numFmtId="0" fontId="14" fillId="25" borderId="0" xfId="62" applyFont="1" applyFill="1" applyBorder="1"/>
    <xf numFmtId="0" fontId="3" fillId="25" borderId="0" xfId="62" applyFill="1" applyAlignment="1">
      <alignment vertical="center"/>
    </xf>
    <xf numFmtId="0" fontId="3" fillId="25" borderId="0" xfId="62" applyFill="1" applyBorder="1" applyAlignment="1">
      <alignment vertical="center"/>
    </xf>
    <xf numFmtId="0" fontId="3" fillId="0" borderId="0" xfId="62" applyAlignment="1">
      <alignment vertical="center"/>
    </xf>
    <xf numFmtId="0" fontId="13" fillId="25" borderId="0" xfId="62" applyFont="1" applyFill="1" applyBorder="1" applyAlignment="1">
      <alignment vertical="center"/>
    </xf>
    <xf numFmtId="0" fontId="11" fillId="25" borderId="0" xfId="62" applyFont="1" applyFill="1" applyBorder="1"/>
    <xf numFmtId="0" fontId="6" fillId="25" borderId="0" xfId="62" applyFont="1" applyFill="1" applyBorder="1"/>
    <xf numFmtId="0" fontId="13" fillId="25" borderId="0" xfId="62" applyFont="1" applyFill="1" applyBorder="1"/>
    <xf numFmtId="0" fontId="14" fillId="25" borderId="0" xfId="62" applyFont="1" applyFill="1"/>
    <xf numFmtId="0" fontId="14" fillId="0" borderId="0" xfId="62" applyFont="1"/>
    <xf numFmtId="167" fontId="13" fillId="25" borderId="0" xfId="62" applyNumberFormat="1" applyFont="1" applyFill="1" applyBorder="1" applyAlignment="1">
      <alignment horizontal="center"/>
    </xf>
    <xf numFmtId="167" fontId="13" fillId="25" borderId="0" xfId="62" applyNumberFormat="1" applyFont="1" applyFill="1" applyBorder="1" applyAlignment="1">
      <alignment horizontal="right" indent="1"/>
    </xf>
    <xf numFmtId="3" fontId="3" fillId="0" borderId="0" xfId="62" applyNumberFormat="1"/>
    <xf numFmtId="167" fontId="13" fillId="25" borderId="0" xfId="62" applyNumberFormat="1" applyFont="1" applyFill="1" applyBorder="1" applyAlignment="1">
      <alignment horizontal="right" indent="2"/>
    </xf>
    <xf numFmtId="0" fontId="48" fillId="25" borderId="0" xfId="62" applyFont="1" applyFill="1" applyBorder="1" applyAlignment="1">
      <alignment horizontal="left" vertical="center"/>
    </xf>
    <xf numFmtId="0" fontId="4" fillId="25" borderId="0" xfId="62" applyFont="1" applyFill="1" applyBorder="1"/>
    <xf numFmtId="0" fontId="4" fillId="0" borderId="0" xfId="62" applyFont="1"/>
    <xf numFmtId="164" fontId="17" fillId="25" borderId="0" xfId="40" applyNumberFormat="1" applyFont="1" applyFill="1" applyBorder="1" applyAlignment="1">
      <alignment horizontal="right" wrapText="1"/>
    </xf>
    <xf numFmtId="3" fontId="17" fillId="25" borderId="0" xfId="40" applyNumberFormat="1" applyFont="1" applyFill="1" applyBorder="1" applyAlignment="1">
      <alignment horizontal="right" wrapText="1"/>
    </xf>
    <xf numFmtId="167" fontId="64" fillId="24" borderId="0" xfId="40" applyNumberFormat="1" applyFont="1" applyFill="1" applyBorder="1" applyAlignment="1">
      <alignment horizontal="center" wrapText="1"/>
    </xf>
    <xf numFmtId="164" fontId="12" fillId="24" borderId="0" xfId="40" applyNumberFormat="1" applyFont="1" applyFill="1" applyBorder="1" applyAlignment="1">
      <alignment horizontal="right" wrapText="1" indent="2"/>
    </xf>
    <xf numFmtId="164" fontId="13" fillId="24" borderId="0" xfId="40" applyNumberFormat="1" applyFont="1" applyFill="1" applyBorder="1" applyAlignment="1">
      <alignment horizontal="right" wrapText="1" indent="2"/>
    </xf>
    <xf numFmtId="3" fontId="13" fillId="24" borderId="0" xfId="40" applyNumberFormat="1" applyFont="1" applyFill="1" applyBorder="1" applyAlignment="1">
      <alignment horizontal="center" wrapText="1"/>
    </xf>
    <xf numFmtId="0" fontId="17" fillId="24" borderId="0" xfId="40" applyFont="1" applyFill="1" applyBorder="1" applyAlignment="1">
      <alignment vertical="top" wrapText="1"/>
    </xf>
    <xf numFmtId="0" fontId="17"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30" fillId="25" borderId="0" xfId="62" applyFont="1" applyFill="1" applyBorder="1"/>
    <xf numFmtId="0" fontId="13" fillId="25" borderId="0" xfId="62" applyFont="1" applyFill="1" applyBorder="1" applyAlignment="1">
      <alignment horizontal="left" indent="2"/>
    </xf>
    <xf numFmtId="0" fontId="3" fillId="25" borderId="0" xfId="62" applyFill="1" applyAlignment="1"/>
    <xf numFmtId="0" fontId="3" fillId="25" borderId="0" xfId="62" applyFill="1" applyBorder="1" applyAlignment="1"/>
    <xf numFmtId="0" fontId="3" fillId="0" borderId="0" xfId="62" applyAlignment="1"/>
    <xf numFmtId="164" fontId="17" fillId="26" borderId="0" xfId="40" applyNumberFormat="1" applyFont="1" applyFill="1" applyBorder="1" applyAlignment="1">
      <alignment horizontal="right" wrapText="1"/>
    </xf>
    <xf numFmtId="0" fontId="68" fillId="25" borderId="0" xfId="62" applyFont="1" applyFill="1"/>
    <xf numFmtId="0" fontId="60" fillId="25" borderId="0" xfId="62" applyFont="1" applyFill="1" applyBorder="1" applyAlignment="1">
      <alignment wrapText="1"/>
    </xf>
    <xf numFmtId="0" fontId="68" fillId="25" borderId="0" xfId="62" applyFont="1" applyFill="1" applyBorder="1" applyAlignment="1">
      <alignment vertical="center"/>
    </xf>
    <xf numFmtId="0" fontId="69" fillId="25" borderId="0" xfId="62" applyFont="1" applyFill="1" applyBorder="1" applyAlignment="1">
      <alignment vertical="center"/>
    </xf>
    <xf numFmtId="0" fontId="71" fillId="25" borderId="0" xfId="62" applyFont="1" applyFill="1" applyBorder="1" applyAlignment="1">
      <alignment horizontal="left" vertical="center" indent="1"/>
    </xf>
    <xf numFmtId="3" fontId="12" fillId="25" borderId="0" xfId="62" applyNumberFormat="1" applyFont="1" applyFill="1" applyBorder="1" applyAlignment="1">
      <alignment horizontal="right" indent="2"/>
    </xf>
    <xf numFmtId="3" fontId="13" fillId="25" borderId="0" xfId="62" applyNumberFormat="1" applyFont="1" applyFill="1" applyBorder="1" applyAlignment="1">
      <alignment horizontal="right" indent="2"/>
    </xf>
    <xf numFmtId="0" fontId="68" fillId="0" borderId="0" xfId="62" applyFont="1" applyAlignment="1"/>
    <xf numFmtId="3" fontId="48" fillId="25" borderId="0" xfId="62" applyNumberFormat="1" applyFont="1" applyFill="1" applyBorder="1" applyAlignment="1">
      <alignment horizontal="right"/>
    </xf>
    <xf numFmtId="0" fontId="68" fillId="25" borderId="0" xfId="62" applyFont="1" applyFill="1" applyAlignment="1"/>
    <xf numFmtId="0" fontId="68" fillId="25" borderId="0" xfId="62" applyFont="1" applyFill="1" applyBorder="1" applyAlignment="1"/>
    <xf numFmtId="3" fontId="19" fillId="25" borderId="0" xfId="62" applyNumberFormat="1" applyFont="1" applyFill="1" applyBorder="1" applyAlignment="1">
      <alignment horizontal="right"/>
    </xf>
    <xf numFmtId="0" fontId="68" fillId="0" borderId="0" xfId="62" applyFont="1"/>
    <xf numFmtId="0" fontId="63" fillId="25" borderId="0" xfId="62" applyFont="1" applyFill="1" applyBorder="1" applyAlignment="1">
      <alignment horizontal="center"/>
    </xf>
    <xf numFmtId="0" fontId="68" fillId="25" borderId="0" xfId="62" applyFont="1" applyFill="1" applyBorder="1"/>
    <xf numFmtId="164" fontId="67" fillId="25" borderId="0" xfId="62" applyNumberFormat="1" applyFont="1" applyFill="1" applyBorder="1" applyAlignment="1">
      <alignment horizontal="right" indent="2"/>
    </xf>
    <xf numFmtId="0" fontId="13" fillId="25" borderId="0" xfId="0" applyNumberFormat="1" applyFont="1" applyFill="1" applyBorder="1" applyAlignment="1"/>
    <xf numFmtId="0" fontId="13" fillId="25" borderId="0" xfId="62" applyFont="1" applyFill="1" applyBorder="1" applyAlignment="1">
      <alignment horizontal="right"/>
    </xf>
    <xf numFmtId="0" fontId="10" fillId="25" borderId="0" xfId="63" applyFont="1" applyFill="1" applyBorder="1" applyAlignment="1">
      <alignment horizontal="left"/>
    </xf>
    <xf numFmtId="0" fontId="12" fillId="24" borderId="0" xfId="40" applyFont="1" applyFill="1" applyBorder="1"/>
    <xf numFmtId="0" fontId="3" fillId="25" borderId="0" xfId="63" applyFill="1" applyAlignment="1"/>
    <xf numFmtId="0" fontId="3" fillId="0" borderId="0" xfId="63" applyAlignment="1"/>
    <xf numFmtId="0" fontId="3" fillId="25" borderId="0" xfId="63" applyFill="1" applyBorder="1" applyAlignment="1"/>
    <xf numFmtId="0" fontId="3" fillId="25" borderId="0" xfId="63" applyFill="1" applyBorder="1"/>
    <xf numFmtId="3" fontId="17" fillId="26" borderId="0" xfId="40" applyNumberFormat="1" applyFont="1" applyFill="1" applyBorder="1" applyAlignment="1">
      <alignment horizontal="right" wrapText="1"/>
    </xf>
    <xf numFmtId="167" fontId="17" fillId="26" borderId="0" xfId="40" applyNumberFormat="1" applyFont="1" applyFill="1" applyBorder="1" applyAlignment="1">
      <alignment horizontal="right" wrapText="1"/>
    </xf>
    <xf numFmtId="167" fontId="13" fillId="24" borderId="0" xfId="40" applyNumberFormat="1" applyFont="1" applyFill="1" applyBorder="1" applyAlignment="1">
      <alignment horizontal="right" wrapText="1" indent="1"/>
    </xf>
    <xf numFmtId="0" fontId="13" fillId="25" borderId="0" xfId="0" applyFont="1" applyFill="1" applyBorder="1" applyAlignment="1"/>
    <xf numFmtId="0" fontId="10" fillId="25" borderId="0" xfId="62" applyFont="1" applyFill="1" applyBorder="1" applyAlignment="1">
      <alignment horizontal="right"/>
    </xf>
    <xf numFmtId="164" fontId="63" fillId="27" borderId="0" xfId="40" applyNumberFormat="1" applyFont="1" applyFill="1" applyBorder="1" applyAlignment="1">
      <alignment horizontal="center" wrapText="1"/>
    </xf>
    <xf numFmtId="165" fontId="56" fillId="26" borderId="0" xfId="40" applyNumberFormat="1" applyFont="1" applyFill="1" applyBorder="1" applyAlignment="1">
      <alignment horizontal="center" wrapText="1"/>
    </xf>
    <xf numFmtId="165" fontId="13" fillId="26" borderId="0" xfId="40" applyNumberFormat="1" applyFont="1" applyFill="1" applyBorder="1" applyAlignment="1">
      <alignment horizontal="center" wrapText="1"/>
    </xf>
    <xf numFmtId="165" fontId="13" fillId="27" borderId="0" xfId="40" applyNumberFormat="1" applyFont="1" applyFill="1" applyBorder="1" applyAlignment="1">
      <alignment horizontal="center" wrapText="1"/>
    </xf>
    <xf numFmtId="1" fontId="13" fillId="25" borderId="0" xfId="62" applyNumberFormat="1" applyFont="1" applyFill="1" applyBorder="1" applyAlignment="1">
      <alignment horizontal="center"/>
    </xf>
    <xf numFmtId="0" fontId="17" fillId="24" borderId="0" xfId="40" applyFont="1" applyFill="1" applyBorder="1" applyAlignment="1">
      <alignment vertical="center"/>
    </xf>
    <xf numFmtId="0" fontId="30" fillId="25" borderId="0" xfId="62" applyFont="1" applyFill="1" applyBorder="1" applyAlignment="1">
      <alignment vertical="center"/>
    </xf>
    <xf numFmtId="0" fontId="65" fillId="25" borderId="0" xfId="62" applyFont="1" applyFill="1" applyBorder="1"/>
    <xf numFmtId="0" fontId="12" fillId="24" borderId="0" xfId="40" applyFont="1" applyFill="1" applyBorder="1" applyAlignment="1"/>
    <xf numFmtId="167" fontId="3" fillId="0" borderId="0" xfId="62" applyNumberFormat="1"/>
    <xf numFmtId="3" fontId="64" fillId="25" borderId="0" xfId="62" applyNumberFormat="1" applyFont="1" applyFill="1" applyBorder="1" applyAlignment="1">
      <alignment horizontal="right"/>
    </xf>
    <xf numFmtId="0" fontId="61" fillId="25" borderId="0" xfId="62" applyFont="1" applyFill="1" applyBorder="1"/>
    <xf numFmtId="3" fontId="3" fillId="0" borderId="0" xfId="62" applyNumberFormat="1" applyAlignment="1">
      <alignment vertical="center"/>
    </xf>
    <xf numFmtId="0" fontId="65" fillId="25" borderId="0" xfId="62" applyFont="1" applyFill="1" applyBorder="1" applyAlignment="1">
      <alignment vertical="center"/>
    </xf>
    <xf numFmtId="0" fontId="12" fillId="24" borderId="0" xfId="40" applyFont="1" applyFill="1" applyBorder="1" applyAlignment="1">
      <alignment horizontal="center" vertical="center"/>
    </xf>
    <xf numFmtId="0" fontId="14" fillId="0" borderId="12" xfId="53" applyFont="1" applyBorder="1" applyAlignment="1">
      <alignment horizontal="center" vertical="center"/>
    </xf>
    <xf numFmtId="2" fontId="13" fillId="24" borderId="0" xfId="40" applyNumberFormat="1" applyFont="1" applyFill="1" applyBorder="1" applyAlignment="1">
      <alignment horizontal="right" wrapText="1" indent="1"/>
    </xf>
    <xf numFmtId="2" fontId="13" fillId="24" borderId="0" xfId="40" applyNumberFormat="1" applyFont="1" applyFill="1" applyBorder="1" applyAlignment="1">
      <alignment horizontal="center" wrapText="1"/>
    </xf>
    <xf numFmtId="165" fontId="19" fillId="24" borderId="0" xfId="58" applyNumberFormat="1" applyFont="1" applyFill="1" applyBorder="1" applyAlignment="1">
      <alignment horizontal="center" wrapText="1"/>
    </xf>
    <xf numFmtId="0" fontId="81" fillId="0" borderId="0" xfId="62" applyFont="1" applyAlignment="1">
      <alignment vertical="center"/>
    </xf>
    <xf numFmtId="49" fontId="17" fillId="24" borderId="0" xfId="40" applyNumberFormat="1" applyFont="1" applyFill="1" applyBorder="1" applyAlignment="1">
      <alignment horizontal="center" vertical="center" wrapText="1"/>
    </xf>
    <xf numFmtId="0" fontId="81" fillId="0" borderId="0" xfId="62" applyFont="1"/>
    <xf numFmtId="3" fontId="17" fillId="24" borderId="0" xfId="40" applyNumberFormat="1" applyFont="1" applyFill="1" applyBorder="1" applyAlignment="1">
      <alignment horizontal="center" wrapText="1"/>
    </xf>
    <xf numFmtId="49" fontId="3" fillId="25" borderId="0" xfId="62" applyNumberFormat="1" applyFill="1" applyBorder="1" applyAlignment="1">
      <alignment vertical="center"/>
    </xf>
    <xf numFmtId="49" fontId="13" fillId="25" borderId="0" xfId="62" applyNumberFormat="1" applyFont="1" applyFill="1" applyBorder="1" applyAlignment="1">
      <alignment vertical="center"/>
    </xf>
    <xf numFmtId="165" fontId="19" fillId="24" borderId="0" xfId="40" applyNumberFormat="1" applyFont="1" applyFill="1" applyBorder="1" applyAlignment="1">
      <alignment horizontal="center" vertical="center" wrapText="1"/>
    </xf>
    <xf numFmtId="165" fontId="81" fillId="0" borderId="0" xfId="62" applyNumberFormat="1" applyFont="1"/>
    <xf numFmtId="0" fontId="17" fillId="24" borderId="0" xfId="40" applyFont="1" applyFill="1" applyBorder="1" applyAlignment="1">
      <alignment horizontal="justify" vertical="center"/>
    </xf>
    <xf numFmtId="165" fontId="13" fillId="27" borderId="0" xfId="40" applyNumberFormat="1" applyFont="1" applyFill="1" applyBorder="1" applyAlignment="1">
      <alignment horizontal="left" wrapText="1"/>
    </xf>
    <xf numFmtId="0" fontId="12" fillId="24" borderId="0" xfId="40" applyFont="1" applyFill="1" applyBorder="1" applyAlignment="1">
      <alignment horizontal="left"/>
    </xf>
    <xf numFmtId="0" fontId="13" fillId="25" borderId="0" xfId="63" applyFont="1" applyFill="1" applyBorder="1" applyAlignment="1">
      <alignment horizontal="center" vertical="center" wrapText="1"/>
    </xf>
    <xf numFmtId="0" fontId="13" fillId="0" borderId="0" xfId="63" applyFont="1" applyBorder="1" applyAlignment="1">
      <alignment horizontal="center" vertical="center" wrapText="1"/>
    </xf>
    <xf numFmtId="0" fontId="3" fillId="29" borderId="0" xfId="63" applyFont="1" applyFill="1" applyBorder="1" applyAlignment="1">
      <alignment horizontal="center"/>
    </xf>
    <xf numFmtId="0" fontId="3" fillId="25" borderId="0" xfId="63" applyFont="1" applyFill="1" applyBorder="1"/>
    <xf numFmtId="0" fontId="18" fillId="25" borderId="0" xfId="0" applyFont="1" applyFill="1" applyBorder="1" applyAlignment="1"/>
    <xf numFmtId="164" fontId="13" fillId="24" borderId="0" xfId="40" applyNumberFormat="1" applyFont="1" applyFill="1" applyBorder="1" applyAlignment="1">
      <alignment wrapText="1"/>
    </xf>
    <xf numFmtId="164" fontId="23" fillId="24" borderId="0" xfId="40" applyNumberFormat="1" applyFont="1" applyFill="1" applyBorder="1" applyAlignment="1">
      <alignment wrapText="1"/>
    </xf>
    <xf numFmtId="164" fontId="18" fillId="24" borderId="0" xfId="40" applyNumberFormat="1" applyFont="1" applyFill="1" applyBorder="1" applyAlignment="1">
      <alignment wrapText="1"/>
    </xf>
    <xf numFmtId="164" fontId="18" fillId="24" borderId="0" xfId="40" applyNumberFormat="1" applyFont="1" applyFill="1" applyBorder="1" applyAlignment="1">
      <alignment horizontal="left" wrapText="1"/>
    </xf>
    <xf numFmtId="0" fontId="12" fillId="25" borderId="0" xfId="0" applyFont="1" applyFill="1" applyBorder="1" applyAlignment="1">
      <alignment horizontal="justify" vertical="center" readingOrder="1"/>
    </xf>
    <xf numFmtId="0" fontId="13" fillId="25" borderId="0" xfId="0" applyFont="1" applyFill="1" applyBorder="1" applyAlignment="1">
      <alignment horizontal="justify" vertical="center" readingOrder="1"/>
    </xf>
    <xf numFmtId="0" fontId="10"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5" fillId="31" borderId="20" xfId="0" applyFont="1" applyFill="1" applyBorder="1" applyAlignment="1">
      <alignment horizontal="center" vertical="center"/>
    </xf>
    <xf numFmtId="0" fontId="12" fillId="25" borderId="18" xfId="0" applyFont="1" applyFill="1" applyBorder="1" applyAlignment="1">
      <alignment horizontal="right"/>
    </xf>
    <xf numFmtId="0" fontId="83" fillId="24" borderId="0" xfId="40" applyFont="1" applyFill="1" applyBorder="1"/>
    <xf numFmtId="0" fontId="10" fillId="25" borderId="23" xfId="0" applyFont="1" applyFill="1" applyBorder="1" applyAlignment="1">
      <alignment horizontal="left"/>
    </xf>
    <xf numFmtId="0" fontId="1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8" fillId="25" borderId="20" xfId="0" applyFont="1" applyFill="1" applyBorder="1"/>
    <xf numFmtId="0" fontId="84" fillId="25" borderId="0" xfId="62" applyFont="1" applyFill="1" applyBorder="1"/>
    <xf numFmtId="0" fontId="49" fillId="25" borderId="0" xfId="62" applyFont="1" applyFill="1" applyBorder="1" applyAlignment="1">
      <alignment horizontal="left"/>
    </xf>
    <xf numFmtId="0" fontId="3" fillId="25" borderId="18" xfId="62" applyFill="1" applyBorder="1"/>
    <xf numFmtId="0" fontId="3" fillId="25" borderId="22" xfId="62" applyFill="1" applyBorder="1"/>
    <xf numFmtId="0" fontId="3" fillId="25" borderId="21" xfId="62" applyFill="1" applyBorder="1"/>
    <xf numFmtId="0" fontId="3" fillId="25" borderId="19" xfId="62" applyFill="1" applyBorder="1"/>
    <xf numFmtId="0" fontId="14" fillId="0" borderId="0" xfId="62" applyFont="1" applyBorder="1"/>
    <xf numFmtId="0" fontId="68" fillId="0" borderId="0" xfId="62" applyFont="1" applyBorder="1" applyAlignment="1"/>
    <xf numFmtId="0" fontId="3" fillId="25" borderId="19" xfId="62" applyFill="1" applyBorder="1" applyAlignment="1"/>
    <xf numFmtId="0" fontId="25" fillId="25" borderId="0" xfId="62" applyFont="1" applyFill="1" applyBorder="1"/>
    <xf numFmtId="0" fontId="93" fillId="25" borderId="24" xfId="62" applyFont="1" applyFill="1" applyBorder="1" applyAlignment="1">
      <alignment horizontal="left" vertical="center" indent="1"/>
    </xf>
    <xf numFmtId="0" fontId="94" fillId="25" borderId="26" xfId="62" applyFont="1" applyFill="1" applyBorder="1" applyAlignment="1">
      <alignment vertical="center"/>
    </xf>
    <xf numFmtId="0" fontId="94" fillId="25" borderId="25" xfId="62" applyFont="1" applyFill="1" applyBorder="1" applyAlignment="1">
      <alignment vertical="center"/>
    </xf>
    <xf numFmtId="0" fontId="89" fillId="25" borderId="0" xfId="62" applyFont="1" applyFill="1" applyBorder="1" applyAlignment="1">
      <alignment horizontal="left" vertical="center"/>
    </xf>
    <xf numFmtId="0" fontId="12" fillId="25" borderId="18" xfId="63" applyFont="1" applyFill="1" applyBorder="1" applyAlignment="1">
      <alignment horizontal="left"/>
    </xf>
    <xf numFmtId="0" fontId="7" fillId="25" borderId="21" xfId="63" applyFont="1" applyFill="1" applyBorder="1"/>
    <xf numFmtId="0" fontId="7" fillId="25" borderId="19" xfId="63" applyFont="1" applyFill="1" applyBorder="1"/>
    <xf numFmtId="0" fontId="3" fillId="25" borderId="18" xfId="62" applyFill="1" applyBorder="1" applyAlignment="1">
      <alignment horizontal="left"/>
    </xf>
    <xf numFmtId="0" fontId="10" fillId="25" borderId="23" xfId="62" applyFont="1" applyFill="1" applyBorder="1" applyAlignment="1">
      <alignment horizontal="left"/>
    </xf>
    <xf numFmtId="0" fontId="3" fillId="25" borderId="20" xfId="62" applyFill="1" applyBorder="1"/>
    <xf numFmtId="0" fontId="3" fillId="25" borderId="20" xfId="62" applyFill="1" applyBorder="1" applyAlignment="1">
      <alignment vertical="center"/>
    </xf>
    <xf numFmtId="49" fontId="3" fillId="25" borderId="20" xfId="62" applyNumberFormat="1" applyFill="1" applyBorder="1" applyAlignment="1">
      <alignment vertical="center"/>
    </xf>
    <xf numFmtId="0" fontId="14" fillId="25" borderId="20" xfId="62" applyFont="1" applyFill="1" applyBorder="1"/>
    <xf numFmtId="0" fontId="15" fillId="32" borderId="20" xfId="62" applyFont="1" applyFill="1" applyBorder="1" applyAlignment="1">
      <alignment horizontal="center" vertical="center"/>
    </xf>
    <xf numFmtId="0" fontId="98" fillId="25" borderId="0" xfId="62" applyFont="1" applyFill="1" applyBorder="1" applyAlignment="1">
      <alignment horizontal="left" vertical="center"/>
    </xf>
    <xf numFmtId="0" fontId="83" fillId="24" borderId="0" xfId="40" applyFont="1" applyFill="1" applyBorder="1" applyAlignment="1">
      <alignment horizontal="left" indent="1"/>
    </xf>
    <xf numFmtId="0" fontId="85" fillId="25" borderId="0" xfId="62" applyFont="1" applyFill="1" applyBorder="1"/>
    <xf numFmtId="3" fontId="96" fillId="25" borderId="0" xfId="62" applyNumberFormat="1" applyFont="1" applyFill="1" applyBorder="1" applyAlignment="1">
      <alignment horizontal="right"/>
    </xf>
    <xf numFmtId="167" fontId="86" fillId="25" borderId="0" xfId="62" applyNumberFormat="1" applyFont="1" applyFill="1" applyBorder="1" applyAlignment="1">
      <alignment horizontal="center"/>
    </xf>
    <xf numFmtId="167" fontId="86" fillId="25" borderId="0" xfId="62" applyNumberFormat="1" applyFont="1" applyFill="1" applyBorder="1" applyAlignment="1">
      <alignment horizontal="right" indent="2"/>
    </xf>
    <xf numFmtId="167" fontId="83" fillId="25" borderId="0" xfId="62" applyNumberFormat="1" applyFont="1" applyFill="1" applyBorder="1" applyAlignment="1">
      <alignment horizontal="right" indent="1"/>
    </xf>
    <xf numFmtId="167" fontId="83" fillId="24" borderId="0" xfId="40" applyNumberFormat="1" applyFont="1" applyFill="1" applyBorder="1" applyAlignment="1">
      <alignment horizontal="center" wrapText="1"/>
    </xf>
    <xf numFmtId="167" fontId="83" fillId="24" borderId="0" xfId="40" applyNumberFormat="1" applyFont="1" applyFill="1" applyBorder="1" applyAlignment="1">
      <alignment horizontal="right" wrapText="1" indent="1"/>
    </xf>
    <xf numFmtId="0" fontId="86" fillId="25" borderId="0" xfId="62" applyFont="1" applyFill="1" applyBorder="1"/>
    <xf numFmtId="165" fontId="83" fillId="24" borderId="0" xfId="58" applyNumberFormat="1" applyFont="1" applyFill="1" applyBorder="1" applyAlignment="1">
      <alignment horizontal="center" wrapText="1"/>
    </xf>
    <xf numFmtId="167" fontId="86" fillId="24" borderId="0" xfId="40" applyNumberFormat="1" applyFont="1" applyFill="1" applyBorder="1" applyAlignment="1">
      <alignment horizontal="center" wrapText="1"/>
    </xf>
    <xf numFmtId="0" fontId="49" fillId="26" borderId="31" xfId="62" applyFont="1" applyFill="1" applyBorder="1" applyAlignment="1">
      <alignment vertical="center"/>
    </xf>
    <xf numFmtId="0" fontId="3" fillId="26" borderId="32" xfId="62" applyFont="1" applyFill="1" applyBorder="1" applyAlignment="1">
      <alignment vertical="center"/>
    </xf>
    <xf numFmtId="0" fontId="3" fillId="26" borderId="33" xfId="62" applyFont="1" applyFill="1" applyBorder="1" applyAlignment="1">
      <alignment vertical="center"/>
    </xf>
    <xf numFmtId="0" fontId="84" fillId="25" borderId="0" xfId="62" applyFont="1" applyFill="1" applyBorder="1" applyAlignment="1">
      <alignment vertical="center"/>
    </xf>
    <xf numFmtId="0" fontId="49" fillId="26" borderId="32" xfId="62" applyFont="1" applyFill="1" applyBorder="1" applyAlignment="1">
      <alignment vertical="center"/>
    </xf>
    <xf numFmtId="0" fontId="49" fillId="26" borderId="33" xfId="62" applyFont="1" applyFill="1" applyBorder="1" applyAlignment="1">
      <alignment vertical="center"/>
    </xf>
    <xf numFmtId="0" fontId="15" fillId="32" borderId="19" xfId="62" applyFont="1" applyFill="1" applyBorder="1" applyAlignment="1">
      <alignment horizontal="center" vertical="center"/>
    </xf>
    <xf numFmtId="0" fontId="0" fillId="0" borderId="18" xfId="0" applyBorder="1"/>
    <xf numFmtId="0" fontId="3" fillId="33" borderId="0" xfId="62" applyFill="1"/>
    <xf numFmtId="0" fontId="10" fillId="33" borderId="0" xfId="62" applyFont="1" applyFill="1" applyBorder="1" applyAlignment="1"/>
    <xf numFmtId="0" fontId="11" fillId="33" borderId="0" xfId="62" applyFont="1" applyFill="1" applyBorder="1" applyAlignment="1">
      <alignment horizontal="justify" vertical="top" wrapText="1"/>
    </xf>
    <xf numFmtId="0" fontId="3" fillId="33" borderId="0" xfId="62" applyFill="1" applyBorder="1"/>
    <xf numFmtId="0" fontId="104" fillId="33" borderId="0" xfId="62" applyFont="1" applyFill="1" applyBorder="1" applyAlignment="1">
      <alignment horizontal="right"/>
    </xf>
    <xf numFmtId="0" fontId="11" fillId="34" borderId="0" xfId="62" applyFont="1" applyFill="1" applyBorder="1" applyAlignment="1">
      <alignment horizontal="justify" vertical="top" wrapText="1"/>
    </xf>
    <xf numFmtId="0" fontId="3" fillId="34" borderId="0" xfId="62" applyFill="1" applyBorder="1"/>
    <xf numFmtId="0" fontId="17" fillId="34" borderId="0" xfId="62" applyFont="1" applyFill="1" applyBorder="1" applyAlignment="1">
      <alignment horizontal="right"/>
    </xf>
    <xf numFmtId="0" fontId="43" fillId="0" borderId="0" xfId="62" applyFont="1"/>
    <xf numFmtId="0" fontId="3" fillId="0" borderId="0" xfId="62" applyFont="1"/>
    <xf numFmtId="0" fontId="3" fillId="0" borderId="0" xfId="62" applyAlignment="1">
      <alignment horizontal="right"/>
    </xf>
    <xf numFmtId="0" fontId="44" fillId="0" borderId="0" xfId="62" applyFont="1"/>
    <xf numFmtId="0" fontId="41" fillId="0" borderId="0" xfId="62" applyFont="1"/>
    <xf numFmtId="0" fontId="3" fillId="34" borderId="0" xfId="62" applyFill="1"/>
    <xf numFmtId="0" fontId="21" fillId="34" borderId="0" xfId="62" applyFont="1" applyFill="1" applyBorder="1" applyAlignment="1">
      <alignment horizontal="center" vertical="center"/>
    </xf>
    <xf numFmtId="0" fontId="4" fillId="34" borderId="0" xfId="62" applyFont="1" applyFill="1" applyBorder="1"/>
    <xf numFmtId="164" fontId="19" fillId="34" borderId="0" xfId="62" applyNumberFormat="1" applyFont="1" applyFill="1" applyBorder="1" applyAlignment="1">
      <alignment horizontal="center"/>
    </xf>
    <xf numFmtId="164" fontId="13" fillId="34" borderId="0" xfId="40" applyNumberFormat="1" applyFont="1" applyFill="1" applyBorder="1" applyAlignment="1">
      <alignment horizontal="center" wrapText="1"/>
    </xf>
    <xf numFmtId="164" fontId="13" fillId="35" borderId="0" xfId="40" applyNumberFormat="1" applyFont="1" applyFill="1" applyBorder="1" applyAlignment="1">
      <alignment horizontal="center" wrapText="1"/>
    </xf>
    <xf numFmtId="0" fontId="13" fillId="34" borderId="0" xfId="62" applyFont="1" applyFill="1" applyBorder="1"/>
    <xf numFmtId="0" fontId="12" fillId="34" borderId="0" xfId="62" applyFont="1" applyFill="1" applyBorder="1" applyAlignment="1">
      <alignment horizontal="center"/>
    </xf>
    <xf numFmtId="0" fontId="3" fillId="34" borderId="0" xfId="62" applyFill="1" applyAlignment="1">
      <alignment horizontal="center" vertical="center"/>
    </xf>
    <xf numFmtId="0" fontId="11" fillId="36" borderId="0" xfId="62" applyFont="1" applyFill="1" applyBorder="1" applyAlignment="1">
      <alignment horizontal="justify" vertical="top" wrapText="1"/>
    </xf>
    <xf numFmtId="0" fontId="11" fillId="37" borderId="0" xfId="62" applyFont="1" applyFill="1" applyBorder="1" applyAlignment="1">
      <alignment horizontal="justify" vertical="top" wrapText="1"/>
    </xf>
    <xf numFmtId="0" fontId="13" fillId="37" borderId="0" xfId="62" applyFont="1" applyFill="1" applyBorder="1"/>
    <xf numFmtId="0" fontId="11" fillId="37" borderId="0" xfId="62" applyFont="1" applyFill="1" applyBorder="1"/>
    <xf numFmtId="0" fontId="3" fillId="37" borderId="0" xfId="62" applyFill="1"/>
    <xf numFmtId="0" fontId="3" fillId="37" borderId="0" xfId="62" applyFill="1" applyBorder="1"/>
    <xf numFmtId="0" fontId="3" fillId="37" borderId="0" xfId="62" applyFill="1" applyAlignment="1">
      <alignment vertical="center"/>
    </xf>
    <xf numFmtId="164" fontId="13" fillId="37" borderId="0" xfId="40" applyNumberFormat="1" applyFont="1" applyFill="1" applyBorder="1" applyAlignment="1">
      <alignment horizontal="center" wrapText="1"/>
    </xf>
    <xf numFmtId="164" fontId="12" fillId="37" borderId="0" xfId="40" applyNumberFormat="1" applyFont="1" applyFill="1" applyBorder="1" applyAlignment="1">
      <alignment horizontal="left" wrapText="1"/>
    </xf>
    <xf numFmtId="0" fontId="13" fillId="37" borderId="0" xfId="62" applyFont="1" applyFill="1" applyBorder="1" applyAlignment="1">
      <alignment vertical="center"/>
    </xf>
    <xf numFmtId="164" fontId="29" fillId="37" borderId="0" xfId="40" applyNumberFormat="1" applyFont="1" applyFill="1" applyBorder="1" applyAlignment="1">
      <alignment horizontal="left" vertical="center" wrapText="1"/>
    </xf>
    <xf numFmtId="0" fontId="14" fillId="37" borderId="0" xfId="62" applyFont="1" applyFill="1" applyBorder="1"/>
    <xf numFmtId="0" fontId="13" fillId="37" borderId="0" xfId="62" applyFont="1" applyFill="1" applyBorder="1" applyAlignment="1">
      <alignment vertical="center" wrapText="1"/>
    </xf>
    <xf numFmtId="0" fontId="29" fillId="37" borderId="0" xfId="62" applyFont="1" applyFill="1" applyBorder="1" applyAlignment="1">
      <alignment vertical="center"/>
    </xf>
    <xf numFmtId="0" fontId="3" fillId="37" borderId="38" xfId="62" applyFill="1" applyBorder="1"/>
    <xf numFmtId="0" fontId="13" fillId="37" borderId="38" xfId="62" applyFont="1" applyFill="1" applyBorder="1"/>
    <xf numFmtId="0" fontId="13" fillId="37" borderId="0" xfId="62" applyFont="1" applyFill="1" applyBorder="1" applyAlignment="1">
      <alignment horizontal="justify" vertical="top"/>
    </xf>
    <xf numFmtId="0" fontId="4" fillId="37" borderId="0" xfId="62" applyFont="1" applyFill="1" applyBorder="1"/>
    <xf numFmtId="164" fontId="19" fillId="37" borderId="0" xfId="62" applyNumberFormat="1" applyFont="1" applyFill="1" applyBorder="1" applyAlignment="1">
      <alignment horizontal="center"/>
    </xf>
    <xf numFmtId="0" fontId="11" fillId="37" borderId="38" xfId="62" applyFont="1" applyFill="1" applyBorder="1" applyAlignment="1">
      <alignment horizontal="justify" vertical="top" wrapText="1"/>
    </xf>
    <xf numFmtId="0" fontId="11" fillId="37" borderId="0" xfId="62" applyFont="1" applyFill="1" applyBorder="1" applyAlignment="1">
      <alignment horizontal="justify" vertical="center" wrapText="1"/>
    </xf>
    <xf numFmtId="0" fontId="25" fillId="37" borderId="38" xfId="62" applyFont="1" applyFill="1" applyBorder="1"/>
    <xf numFmtId="0" fontId="105" fillId="39" borderId="0" xfId="62" applyFont="1" applyFill="1" applyBorder="1" applyAlignment="1">
      <alignment horizontal="center" vertical="center"/>
    </xf>
    <xf numFmtId="0" fontId="3" fillId="37" borderId="39" xfId="62" applyFill="1" applyBorder="1"/>
    <xf numFmtId="0" fontId="3" fillId="32" borderId="30" xfId="62" applyFill="1" applyBorder="1"/>
    <xf numFmtId="0" fontId="3" fillId="31" borderId="14" xfId="62" applyFill="1" applyBorder="1"/>
    <xf numFmtId="0" fontId="3" fillId="37" borderId="40" xfId="62" applyFill="1" applyBorder="1"/>
    <xf numFmtId="0" fontId="3" fillId="37" borderId="14" xfId="62" applyFill="1" applyBorder="1"/>
    <xf numFmtId="0" fontId="0" fillId="0" borderId="41" xfId="0" applyFill="1" applyBorder="1"/>
    <xf numFmtId="164" fontId="18" fillId="24" borderId="43" xfId="40" applyNumberFormat="1" applyFont="1" applyFill="1" applyBorder="1" applyAlignment="1">
      <alignment horizontal="left" wrapText="1"/>
    </xf>
    <xf numFmtId="164" fontId="18" fillId="24" borderId="18" xfId="40" applyNumberFormat="1" applyFont="1" applyFill="1" applyBorder="1" applyAlignment="1">
      <alignment horizontal="left" wrapText="1"/>
    </xf>
    <xf numFmtId="164" fontId="13" fillId="24" borderId="18" xfId="40" applyNumberFormat="1" applyFont="1" applyFill="1" applyBorder="1" applyAlignment="1">
      <alignment horizontal="center" wrapText="1"/>
    </xf>
    <xf numFmtId="0" fontId="13" fillId="25" borderId="22" xfId="0" applyFont="1" applyFill="1" applyBorder="1"/>
    <xf numFmtId="0" fontId="13" fillId="25" borderId="21" xfId="0" applyFont="1" applyFill="1" applyBorder="1"/>
    <xf numFmtId="0" fontId="13" fillId="25" borderId="19" xfId="0" applyFont="1" applyFill="1" applyBorder="1"/>
    <xf numFmtId="164" fontId="13" fillId="24" borderId="19" xfId="40" applyNumberFormat="1" applyFont="1" applyFill="1" applyBorder="1" applyAlignment="1">
      <alignment horizontal="center" wrapText="1"/>
    </xf>
    <xf numFmtId="164" fontId="13" fillId="24" borderId="41" xfId="40" applyNumberFormat="1" applyFont="1" applyFill="1" applyBorder="1" applyAlignment="1">
      <alignment horizontal="center" readingOrder="1"/>
    </xf>
    <xf numFmtId="0" fontId="13" fillId="25" borderId="18" xfId="0" applyFont="1" applyFill="1" applyBorder="1" applyAlignment="1">
      <alignment readingOrder="1"/>
    </xf>
    <xf numFmtId="164" fontId="13" fillId="24" borderId="18" xfId="40" applyNumberFormat="1" applyFont="1" applyFill="1" applyBorder="1" applyAlignment="1">
      <alignment horizontal="center" readingOrder="1"/>
    </xf>
    <xf numFmtId="0" fontId="12" fillId="24" borderId="42" xfId="40" applyFont="1" applyFill="1" applyBorder="1" applyAlignment="1">
      <alignment horizontal="right" readingOrder="1"/>
    </xf>
    <xf numFmtId="0" fontId="13" fillId="25" borderId="23" xfId="0" applyFont="1" applyFill="1" applyBorder="1" applyAlignment="1">
      <alignment readingOrder="1"/>
    </xf>
    <xf numFmtId="0" fontId="18" fillId="25" borderId="20" xfId="0" applyFont="1" applyFill="1" applyBorder="1" applyAlignment="1">
      <alignment horizontal="left" indent="1" readingOrder="1"/>
    </xf>
    <xf numFmtId="164" fontId="13" fillId="24" borderId="23" xfId="40" applyNumberFormat="1" applyFont="1" applyFill="1" applyBorder="1" applyAlignment="1">
      <alignment horizontal="center" readingOrder="1"/>
    </xf>
    <xf numFmtId="164" fontId="13" fillId="24" borderId="22" xfId="40" applyNumberFormat="1" applyFont="1" applyFill="1" applyBorder="1" applyAlignment="1">
      <alignment horizontal="center" readingOrder="1"/>
    </xf>
    <xf numFmtId="164" fontId="13" fillId="24" borderId="20" xfId="40" applyNumberFormat="1" applyFont="1" applyFill="1" applyBorder="1" applyAlignment="1">
      <alignment horizontal="center" readingOrder="1"/>
    </xf>
    <xf numFmtId="0" fontId="0" fillId="0" borderId="0" xfId="0" applyBorder="1" applyAlignment="1">
      <alignment readingOrder="2"/>
    </xf>
    <xf numFmtId="0" fontId="1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4" fillId="25" borderId="19" xfId="0" applyFont="1" applyFill="1" applyBorder="1" applyAlignment="1">
      <alignment readingOrder="1"/>
    </xf>
    <xf numFmtId="0" fontId="10" fillId="25" borderId="0" xfId="0" applyFont="1" applyFill="1" applyBorder="1" applyAlignment="1">
      <alignment horizontal="left" readingOrder="1"/>
    </xf>
    <xf numFmtId="0" fontId="0" fillId="37" borderId="0" xfId="0" applyFill="1"/>
    <xf numFmtId="0" fontId="0" fillId="37" borderId="0" xfId="0" applyFill="1" applyBorder="1" applyAlignment="1">
      <alignment horizontal="left"/>
    </xf>
    <xf numFmtId="0" fontId="11" fillId="37" borderId="0" xfId="0" applyFont="1" applyFill="1" applyBorder="1" applyAlignment="1">
      <alignment horizontal="justify" vertical="top" wrapText="1"/>
    </xf>
    <xf numFmtId="0" fontId="0" fillId="37" borderId="0" xfId="0" applyFill="1" applyBorder="1"/>
    <xf numFmtId="0" fontId="10" fillId="37" borderId="0" xfId="0" applyFont="1" applyFill="1" applyBorder="1" applyAlignment="1">
      <alignment horizontal="left"/>
    </xf>
    <xf numFmtId="0" fontId="0" fillId="37" borderId="0" xfId="0" applyFill="1" applyAlignment="1">
      <alignment vertical="center"/>
    </xf>
    <xf numFmtId="0" fontId="0" fillId="37" borderId="0" xfId="0" applyFill="1" applyBorder="1" applyAlignment="1">
      <alignment vertical="center"/>
    </xf>
    <xf numFmtId="0" fontId="12" fillId="37" borderId="0" xfId="0" applyFont="1" applyFill="1" applyBorder="1"/>
    <xf numFmtId="0" fontId="13" fillId="37" borderId="0" xfId="0" applyFont="1" applyFill="1" applyBorder="1"/>
    <xf numFmtId="0" fontId="12" fillId="38" borderId="0" xfId="40" applyFont="1" applyFill="1" applyBorder="1"/>
    <xf numFmtId="0" fontId="31" fillId="25" borderId="20" xfId="0" applyFont="1" applyFill="1" applyBorder="1" applyAlignment="1">
      <alignment vertical="center"/>
    </xf>
    <xf numFmtId="3" fontId="13" fillId="25" borderId="0" xfId="59" applyNumberFormat="1" applyFont="1" applyFill="1" applyBorder="1" applyAlignment="1">
      <alignment horizontal="right"/>
    </xf>
    <xf numFmtId="167" fontId="13" fillId="25" borderId="0" xfId="59" applyNumberFormat="1" applyFont="1" applyFill="1" applyBorder="1" applyAlignment="1">
      <alignment horizontal="right"/>
    </xf>
    <xf numFmtId="0" fontId="31" fillId="25" borderId="20" xfId="0" applyFont="1" applyFill="1" applyBorder="1"/>
    <xf numFmtId="3" fontId="13"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6" fillId="25" borderId="19" xfId="51" applyNumberFormat="1" applyFont="1" applyFill="1" applyBorder="1"/>
    <xf numFmtId="0" fontId="11" fillId="26" borderId="19" xfId="51" applyFont="1" applyFill="1" applyBorder="1"/>
    <xf numFmtId="0" fontId="6" fillId="26" borderId="19" xfId="51" applyFont="1" applyFill="1" applyBorder="1"/>
    <xf numFmtId="0" fontId="29" fillId="26" borderId="19" xfId="51" applyFont="1" applyFill="1" applyBorder="1"/>
    <xf numFmtId="0" fontId="51" fillId="26" borderId="19" xfId="51" applyFont="1" applyFill="1" applyBorder="1" applyAlignment="1">
      <alignment horizontal="center"/>
    </xf>
    <xf numFmtId="0" fontId="3" fillId="26" borderId="0" xfId="51" applyFont="1" applyFill="1" applyBorder="1"/>
    <xf numFmtId="0" fontId="49" fillId="26" borderId="0" xfId="51" applyFont="1" applyFill="1" applyBorder="1"/>
    <xf numFmtId="0" fontId="7" fillId="26" borderId="19" xfId="51" applyFont="1" applyFill="1" applyBorder="1"/>
    <xf numFmtId="0" fontId="76" fillId="26" borderId="0" xfId="51" applyFont="1" applyFill="1" applyBorder="1"/>
    <xf numFmtId="0" fontId="77" fillId="26" borderId="19" xfId="51" applyFont="1" applyFill="1" applyBorder="1"/>
    <xf numFmtId="0" fontId="71" fillId="26" borderId="19" xfId="51" applyFont="1" applyFill="1" applyBorder="1"/>
    <xf numFmtId="0" fontId="10" fillId="25" borderId="19" xfId="51" applyFont="1" applyFill="1" applyBorder="1"/>
    <xf numFmtId="0" fontId="6" fillId="25" borderId="19" xfId="51" applyFont="1" applyFill="1" applyBorder="1"/>
    <xf numFmtId="0" fontId="71" fillId="25" borderId="19" xfId="51" applyFont="1" applyFill="1" applyBorder="1"/>
    <xf numFmtId="0" fontId="83" fillId="24" borderId="0" xfId="40" applyFont="1" applyFill="1" applyBorder="1" applyAlignment="1">
      <alignment vertical="center"/>
    </xf>
    <xf numFmtId="165" fontId="83" fillId="27" borderId="0" xfId="40" applyNumberFormat="1" applyFont="1" applyFill="1" applyBorder="1" applyAlignment="1">
      <alignment horizontal="right"/>
    </xf>
    <xf numFmtId="0" fontId="31" fillId="25" borderId="19" xfId="0" applyFont="1" applyFill="1" applyBorder="1" applyAlignment="1">
      <alignment vertical="center"/>
    </xf>
    <xf numFmtId="0" fontId="31" fillId="25" borderId="19" xfId="0" applyFont="1" applyFill="1" applyBorder="1"/>
    <xf numFmtId="0" fontId="28" fillId="25" borderId="19" xfId="0" applyFont="1" applyFill="1" applyBorder="1"/>
    <xf numFmtId="0" fontId="28" fillId="25" borderId="20" xfId="0" applyFont="1" applyFill="1" applyBorder="1"/>
    <xf numFmtId="0" fontId="30" fillId="27" borderId="0" xfId="40" applyFont="1" applyFill="1" applyBorder="1" applyAlignment="1">
      <alignment horizontal="left" vertical="top" wrapText="1"/>
    </xf>
    <xf numFmtId="0" fontId="10" fillId="26" borderId="41" xfId="0" applyFont="1" applyFill="1" applyBorder="1" applyAlignment="1">
      <alignment horizontal="center" vertical="center"/>
    </xf>
    <xf numFmtId="0" fontId="10" fillId="26" borderId="41" xfId="0" applyFont="1" applyFill="1" applyBorder="1" applyAlignment="1">
      <alignment horizontal="center" vertical="center" readingOrder="1"/>
    </xf>
    <xf numFmtId="0" fontId="17" fillId="26" borderId="41" xfId="0" applyFont="1" applyFill="1" applyBorder="1" applyAlignment="1">
      <alignment horizontal="center" vertical="center"/>
    </xf>
    <xf numFmtId="164" fontId="13" fillId="39" borderId="39" xfId="40" applyNumberFormat="1" applyFont="1" applyFill="1" applyBorder="1" applyAlignment="1">
      <alignment horizontal="center" wrapText="1"/>
    </xf>
    <xf numFmtId="0" fontId="13" fillId="37" borderId="0" xfId="62" applyFont="1" applyFill="1" applyBorder="1" applyAlignment="1">
      <alignment horizontal="left" vertical="center"/>
    </xf>
    <xf numFmtId="0" fontId="11" fillId="37" borderId="0" xfId="62" applyFont="1" applyFill="1" applyBorder="1" applyAlignment="1">
      <alignment horizontal="left" vertical="center"/>
    </xf>
    <xf numFmtId="0" fontId="18" fillId="25" borderId="0" xfId="0" applyFont="1" applyFill="1" applyBorder="1" applyAlignment="1"/>
    <xf numFmtId="0" fontId="12" fillId="25" borderId="0" xfId="0" applyFont="1" applyFill="1" applyBorder="1" applyAlignment="1">
      <alignment horizontal="center"/>
    </xf>
    <xf numFmtId="0" fontId="25" fillId="37" borderId="18" xfId="0" applyFont="1" applyFill="1" applyBorder="1" applyAlignment="1">
      <alignment vertical="center"/>
    </xf>
    <xf numFmtId="0" fontId="11" fillId="37" borderId="18" xfId="0" applyFont="1" applyFill="1" applyBorder="1" applyAlignment="1">
      <alignment horizontal="justify" vertical="top" wrapText="1"/>
    </xf>
    <xf numFmtId="0" fontId="13" fillId="37" borderId="18" xfId="0" applyFont="1" applyFill="1" applyBorder="1"/>
    <xf numFmtId="0" fontId="12" fillId="40" borderId="0" xfId="40" applyFont="1" applyFill="1" applyBorder="1"/>
    <xf numFmtId="0" fontId="12" fillId="42" borderId="0" xfId="40" applyFont="1" applyFill="1" applyBorder="1"/>
    <xf numFmtId="0" fontId="12" fillId="32" borderId="0" xfId="0" applyFont="1" applyFill="1" applyBorder="1"/>
    <xf numFmtId="0" fontId="0" fillId="36" borderId="0" xfId="0" applyFill="1" applyBorder="1"/>
    <xf numFmtId="0" fontId="12" fillId="41" borderId="0" xfId="40" applyFont="1" applyFill="1" applyBorder="1"/>
    <xf numFmtId="0" fontId="13" fillId="36" borderId="0" xfId="0" applyFont="1" applyFill="1" applyBorder="1"/>
    <xf numFmtId="0" fontId="29" fillId="36" borderId="0" xfId="0" applyFont="1" applyFill="1" applyBorder="1"/>
    <xf numFmtId="0" fontId="12" fillId="36" borderId="0" xfId="0" applyFont="1" applyFill="1" applyBorder="1"/>
    <xf numFmtId="0" fontId="0" fillId="36" borderId="18" xfId="0" applyFill="1" applyBorder="1"/>
    <xf numFmtId="0" fontId="12" fillId="36" borderId="18" xfId="0" applyFont="1" applyFill="1" applyBorder="1"/>
    <xf numFmtId="0" fontId="13" fillId="36" borderId="18" xfId="0" applyFont="1" applyFill="1" applyBorder="1"/>
    <xf numFmtId="0" fontId="109" fillId="36" borderId="0" xfId="68" applyFont="1" applyFill="1" applyBorder="1" applyAlignment="1" applyProtection="1"/>
    <xf numFmtId="0" fontId="110" fillId="41" borderId="0" xfId="40" applyFont="1" applyFill="1" applyBorder="1"/>
    <xf numFmtId="0" fontId="3" fillId="30" borderId="47" xfId="62" applyFill="1" applyBorder="1"/>
    <xf numFmtId="3" fontId="83" fillId="25" borderId="0" xfId="59" applyNumberFormat="1" applyFont="1" applyFill="1" applyBorder="1" applyAlignment="1">
      <alignment horizontal="right"/>
    </xf>
    <xf numFmtId="0" fontId="0" fillId="26" borderId="0" xfId="51" applyFont="1" applyFill="1" applyBorder="1" applyAlignment="1">
      <alignment vertical="center"/>
    </xf>
    <xf numFmtId="0" fontId="14" fillId="26" borderId="0" xfId="51" applyFont="1" applyFill="1" applyBorder="1"/>
    <xf numFmtId="0" fontId="25" fillId="26" borderId="0" xfId="51" applyFont="1" applyFill="1" applyBorder="1"/>
    <xf numFmtId="0" fontId="51" fillId="26" borderId="0" xfId="51" applyFont="1" applyFill="1" applyBorder="1" applyAlignment="1">
      <alignment horizontal="center"/>
    </xf>
    <xf numFmtId="0" fontId="112" fillId="27" borderId="0" xfId="61" applyFont="1" applyFill="1" applyBorder="1" applyAlignment="1">
      <alignment horizontal="left" indent="1"/>
    </xf>
    <xf numFmtId="0" fontId="68" fillId="26" borderId="0" xfId="51" applyFont="1" applyFill="1" applyBorder="1"/>
    <xf numFmtId="0" fontId="113" fillId="26" borderId="0" xfId="51" applyFont="1" applyFill="1" applyBorder="1"/>
    <xf numFmtId="0" fontId="10" fillId="26" borderId="0" xfId="51" applyFont="1" applyFill="1" applyBorder="1"/>
    <xf numFmtId="0" fontId="110" fillId="27" borderId="0" xfId="61" applyFont="1" applyFill="1" applyBorder="1" applyAlignment="1">
      <alignment horizontal="left" indent="1"/>
    </xf>
    <xf numFmtId="0" fontId="88" fillId="26" borderId="15" xfId="62" applyFont="1" applyFill="1" applyBorder="1" applyAlignment="1">
      <alignment vertical="center"/>
    </xf>
    <xf numFmtId="3" fontId="83" fillId="24" borderId="0" xfId="40" applyNumberFormat="1" applyFont="1" applyFill="1" applyBorder="1" applyAlignment="1">
      <alignment horizontal="right" wrapText="1"/>
    </xf>
    <xf numFmtId="3" fontId="83" fillId="24" borderId="0" xfId="40" applyNumberFormat="1" applyFont="1" applyFill="1" applyBorder="1" applyAlignment="1">
      <alignment horizontal="right" vertical="center" wrapText="1"/>
    </xf>
    <xf numFmtId="0" fontId="49" fillId="26" borderId="33" xfId="63" applyFont="1" applyFill="1" applyBorder="1" applyAlignment="1">
      <alignment horizontal="left" vertical="center"/>
    </xf>
    <xf numFmtId="0" fontId="88" fillId="26" borderId="15" xfId="0" applyFont="1" applyFill="1" applyBorder="1" applyAlignment="1">
      <alignment vertical="center"/>
    </xf>
    <xf numFmtId="0" fontId="14" fillId="26" borderId="16" xfId="62" applyFont="1" applyFill="1" applyBorder="1" applyAlignment="1">
      <alignment vertical="center"/>
    </xf>
    <xf numFmtId="0" fontId="5" fillId="26" borderId="16" xfId="62" applyFont="1" applyFill="1" applyBorder="1" applyAlignment="1">
      <alignment vertical="center"/>
    </xf>
    <xf numFmtId="0" fontId="5" fillId="26" borderId="17" xfId="62" applyFont="1" applyFill="1" applyBorder="1" applyAlignment="1">
      <alignment vertical="center"/>
    </xf>
    <xf numFmtId="0" fontId="15" fillId="31" borderId="50" xfId="62" applyFont="1" applyFill="1" applyBorder="1" applyAlignment="1">
      <alignment horizontal="center" vertical="center"/>
    </xf>
    <xf numFmtId="0" fontId="10" fillId="25" borderId="0" xfId="62" applyFont="1" applyFill="1" applyBorder="1" applyAlignment="1">
      <alignment horizontal="left"/>
    </xf>
    <xf numFmtId="164" fontId="97" fillId="25" borderId="0" xfId="40" applyNumberFormat="1" applyFont="1" applyFill="1" applyBorder="1" applyAlignment="1">
      <alignment horizontal="right" wrapText="1"/>
    </xf>
    <xf numFmtId="164" fontId="97" fillId="26" borderId="0" xfId="40" applyNumberFormat="1" applyFont="1" applyFill="1" applyBorder="1" applyAlignment="1">
      <alignment horizontal="right" wrapText="1"/>
    </xf>
    <xf numFmtId="0" fontId="12" fillId="25" borderId="0" xfId="62" applyFont="1" applyFill="1" applyBorder="1" applyAlignment="1">
      <alignment horizontal="center"/>
    </xf>
    <xf numFmtId="0" fontId="3" fillId="25" borderId="0" xfId="70" applyFill="1"/>
    <xf numFmtId="0" fontId="3" fillId="25" borderId="18" xfId="70" applyFill="1" applyBorder="1" applyAlignment="1">
      <alignment horizontal="left"/>
    </xf>
    <xf numFmtId="0" fontId="4" fillId="25" borderId="18" xfId="70" applyFont="1" applyFill="1" applyBorder="1"/>
    <xf numFmtId="0" fontId="4" fillId="0" borderId="18" xfId="70" applyFont="1" applyBorder="1"/>
    <xf numFmtId="0" fontId="3" fillId="25" borderId="18" xfId="70" applyFill="1" applyBorder="1"/>
    <xf numFmtId="0" fontId="3" fillId="0" borderId="0" xfId="70"/>
    <xf numFmtId="0" fontId="9" fillId="25" borderId="0" xfId="70" applyFont="1" applyFill="1" applyBorder="1" applyAlignment="1">
      <alignment horizontal="left"/>
    </xf>
    <xf numFmtId="0" fontId="4" fillId="25" borderId="0" xfId="70" applyFont="1" applyFill="1" applyBorder="1"/>
    <xf numFmtId="0" fontId="13" fillId="25" borderId="0" xfId="70" applyFont="1" applyFill="1" applyBorder="1"/>
    <xf numFmtId="0" fontId="3" fillId="25" borderId="21" xfId="70" applyFill="1" applyBorder="1"/>
    <xf numFmtId="0" fontId="3" fillId="25" borderId="0" xfId="70" applyFill="1" applyBorder="1"/>
    <xf numFmtId="0" fontId="6" fillId="25" borderId="19" xfId="70" applyFont="1" applyFill="1" applyBorder="1"/>
    <xf numFmtId="0" fontId="3" fillId="25" borderId="0" xfId="70" applyFill="1" applyAlignment="1">
      <alignment vertical="center"/>
    </xf>
    <xf numFmtId="0" fontId="3" fillId="25" borderId="0" xfId="70" applyFill="1" applyBorder="1" applyAlignment="1">
      <alignment vertical="center"/>
    </xf>
    <xf numFmtId="0" fontId="3" fillId="0" borderId="0" xfId="70" applyAlignment="1">
      <alignment vertical="center"/>
    </xf>
    <xf numFmtId="0" fontId="11" fillId="25" borderId="0" xfId="70" applyFont="1" applyFill="1" applyBorder="1"/>
    <xf numFmtId="0" fontId="4" fillId="0" borderId="0" xfId="70" applyFont="1"/>
    <xf numFmtId="0" fontId="12" fillId="25" borderId="0" xfId="70" applyFont="1" applyFill="1" applyBorder="1" applyAlignment="1"/>
    <xf numFmtId="0" fontId="12" fillId="25" borderId="0" xfId="70" applyFont="1" applyFill="1" applyBorder="1" applyAlignment="1">
      <alignment horizontal="center"/>
    </xf>
    <xf numFmtId="0" fontId="11" fillId="25" borderId="0" xfId="70" applyFont="1" applyFill="1" applyBorder="1" applyAlignment="1">
      <alignment vertical="center"/>
    </xf>
    <xf numFmtId="0" fontId="31" fillId="25" borderId="0" xfId="70" applyFont="1" applyFill="1"/>
    <xf numFmtId="0" fontId="31" fillId="25" borderId="0" xfId="70" applyFont="1" applyFill="1" applyBorder="1"/>
    <xf numFmtId="3" fontId="34" fillId="25" borderId="0" xfId="70" applyNumberFormat="1" applyFont="1" applyFill="1" applyBorder="1" applyAlignment="1">
      <alignment horizontal="right"/>
    </xf>
    <xf numFmtId="0" fontId="31" fillId="0" borderId="0" xfId="70" applyFont="1"/>
    <xf numFmtId="0" fontId="12" fillId="25" borderId="0" xfId="70" applyFont="1" applyFill="1" applyBorder="1"/>
    <xf numFmtId="0" fontId="13" fillId="25" borderId="0" xfId="70" applyFont="1" applyFill="1" applyBorder="1" applyAlignment="1">
      <alignment horizontal="left" indent="2"/>
    </xf>
    <xf numFmtId="3" fontId="13" fillId="26" borderId="0" xfId="70" applyNumberFormat="1" applyFont="1" applyFill="1"/>
    <xf numFmtId="0" fontId="13" fillId="25" borderId="0" xfId="70" applyFont="1" applyFill="1" applyBorder="1" applyAlignment="1">
      <alignment horizontal="right"/>
    </xf>
    <xf numFmtId="0" fontId="33" fillId="25" borderId="19" xfId="70" applyFont="1" applyFill="1" applyBorder="1"/>
    <xf numFmtId="0" fontId="13" fillId="26" borderId="0" xfId="70" applyFont="1" applyFill="1" applyBorder="1"/>
    <xf numFmtId="0" fontId="3" fillId="0" borderId="0" xfId="70" applyFill="1"/>
    <xf numFmtId="0" fontId="3" fillId="25" borderId="0" xfId="70" applyFill="1" applyAlignment="1">
      <alignment vertical="top"/>
    </xf>
    <xf numFmtId="0" fontId="3" fillId="25" borderId="0" xfId="70" applyFill="1" applyBorder="1" applyAlignment="1">
      <alignment vertical="top"/>
    </xf>
    <xf numFmtId="0" fontId="6" fillId="25" borderId="19" xfId="70" applyFont="1" applyFill="1" applyBorder="1" applyAlignment="1">
      <alignment vertical="top"/>
    </xf>
    <xf numFmtId="0" fontId="53" fillId="25" borderId="0" xfId="70" applyFont="1" applyFill="1" applyBorder="1" applyAlignment="1">
      <alignment vertical="top" wrapText="1"/>
    </xf>
    <xf numFmtId="0" fontId="3" fillId="0" borderId="0" xfId="70" applyAlignment="1">
      <alignment vertical="top"/>
    </xf>
    <xf numFmtId="0" fontId="53" fillId="25" borderId="0" xfId="70" applyFont="1" applyFill="1" applyBorder="1" applyAlignment="1">
      <alignment wrapText="1"/>
    </xf>
    <xf numFmtId="0" fontId="12" fillId="25" borderId="0" xfId="70" applyFont="1" applyFill="1" applyBorder="1" applyAlignment="1">
      <alignment horizontal="right"/>
    </xf>
    <xf numFmtId="0" fontId="3" fillId="25" borderId="0" xfId="70" applyFill="1" applyAlignment="1"/>
    <xf numFmtId="0" fontId="3" fillId="25" borderId="0" xfId="70" applyFill="1" applyBorder="1" applyAlignment="1"/>
    <xf numFmtId="3" fontId="83" fillId="26" borderId="0" xfId="70" applyNumberFormat="1" applyFont="1" applyFill="1" applyBorder="1" applyAlignment="1">
      <alignment horizontal="right"/>
    </xf>
    <xf numFmtId="0" fontId="6" fillId="25" borderId="19" xfId="70" applyFont="1" applyFill="1" applyBorder="1" applyAlignment="1"/>
    <xf numFmtId="0" fontId="3" fillId="0" borderId="0" xfId="70" applyAlignment="1"/>
    <xf numFmtId="0" fontId="6" fillId="25" borderId="19" xfId="70" applyFont="1" applyFill="1" applyBorder="1" applyAlignment="1">
      <alignment vertical="center"/>
    </xf>
    <xf numFmtId="3" fontId="116" fillId="26" borderId="0" xfId="70" applyNumberFormat="1" applyFont="1" applyFill="1" applyBorder="1" applyAlignment="1">
      <alignment horizontal="right"/>
    </xf>
    <xf numFmtId="4" fontId="13" fillId="26" borderId="0" xfId="70" applyNumberFormat="1" applyFont="1" applyFill="1" applyBorder="1" applyAlignment="1">
      <alignment horizontal="right"/>
    </xf>
    <xf numFmtId="0" fontId="11" fillId="26" borderId="0" xfId="70" applyFont="1" applyFill="1" applyBorder="1"/>
    <xf numFmtId="0" fontId="12" fillId="26" borderId="0" xfId="70" applyFont="1" applyFill="1" applyBorder="1" applyAlignment="1">
      <alignment horizontal="right"/>
    </xf>
    <xf numFmtId="0" fontId="30" fillId="25" borderId="0" xfId="70" applyFont="1" applyFill="1" applyBorder="1" applyAlignment="1">
      <alignment vertical="center"/>
    </xf>
    <xf numFmtId="0" fontId="86" fillId="25" borderId="0" xfId="70" applyFont="1" applyFill="1" applyBorder="1" applyAlignment="1">
      <alignment horizontal="left" vertical="center"/>
    </xf>
    <xf numFmtId="0" fontId="15" fillId="39" borderId="19" xfId="70" applyFont="1" applyFill="1" applyBorder="1" applyAlignment="1">
      <alignment horizontal="center" vertical="center"/>
    </xf>
    <xf numFmtId="0" fontId="13" fillId="0" borderId="0" xfId="70" applyFont="1"/>
    <xf numFmtId="0" fontId="3" fillId="0" borderId="0" xfId="62" applyBorder="1"/>
    <xf numFmtId="164" fontId="13" fillId="27" borderId="0" xfId="40" applyNumberFormat="1" applyFont="1" applyFill="1" applyBorder="1" applyAlignment="1">
      <alignment horizontal="center" wrapText="1"/>
    </xf>
    <xf numFmtId="0" fontId="3" fillId="26" borderId="0" xfId="71" applyFill="1" applyBorder="1"/>
    <xf numFmtId="0" fontId="3" fillId="25" borderId="21" xfId="72" applyFill="1" applyBorder="1"/>
    <xf numFmtId="0" fontId="3" fillId="25" borderId="19" xfId="72" applyFill="1" applyBorder="1"/>
    <xf numFmtId="0" fontId="57" fillId="0" borderId="0" xfId="70" applyFont="1"/>
    <xf numFmtId="0" fontId="3" fillId="25" borderId="22" xfId="70" applyFill="1" applyBorder="1"/>
    <xf numFmtId="0" fontId="12" fillId="26" borderId="11" xfId="70" applyFont="1" applyFill="1" applyBorder="1" applyAlignment="1">
      <alignment horizontal="center"/>
    </xf>
    <xf numFmtId="0" fontId="3" fillId="26" borderId="0" xfId="70" applyFill="1" applyBorder="1"/>
    <xf numFmtId="0" fontId="12" fillId="24" borderId="0" xfId="40" applyFont="1" applyFill="1" applyBorder="1" applyAlignment="1">
      <alignment vertical="center"/>
    </xf>
    <xf numFmtId="164" fontId="17" fillId="25" borderId="0" xfId="40" applyNumberFormat="1" applyFont="1" applyFill="1" applyBorder="1" applyAlignment="1">
      <alignment horizontal="right" vertical="center" wrapText="1"/>
    </xf>
    <xf numFmtId="164" fontId="17" fillId="26" borderId="0" xfId="40" applyNumberFormat="1" applyFont="1" applyFill="1" applyBorder="1" applyAlignment="1">
      <alignment horizontal="right" vertical="center" wrapText="1"/>
    </xf>
    <xf numFmtId="0" fontId="12" fillId="24" borderId="0" xfId="40" applyFont="1" applyFill="1" applyBorder="1" applyAlignment="1">
      <alignment horizontal="justify" vertical="center"/>
    </xf>
    <xf numFmtId="0" fontId="84" fillId="25" borderId="0" xfId="70" applyFont="1" applyFill="1" applyBorder="1"/>
    <xf numFmtId="3" fontId="3" fillId="0" borderId="0" xfId="70" applyNumberFormat="1"/>
    <xf numFmtId="165" fontId="3" fillId="0" borderId="0" xfId="70" applyNumberFormat="1"/>
    <xf numFmtId="0" fontId="12" fillId="27" borderId="0" xfId="40" applyFont="1" applyFill="1" applyBorder="1" applyAlignment="1">
      <alignment horizontal="left"/>
    </xf>
    <xf numFmtId="0" fontId="14" fillId="25" borderId="0" xfId="70" applyFont="1" applyFill="1" applyBorder="1"/>
    <xf numFmtId="0" fontId="17" fillId="27" borderId="0" xfId="40" applyFont="1" applyFill="1" applyBorder="1" applyAlignment="1">
      <alignment horizontal="left" indent="1"/>
    </xf>
    <xf numFmtId="0" fontId="12" fillId="26" borderId="0" xfId="70" applyFont="1" applyFill="1" applyBorder="1" applyAlignment="1">
      <alignment horizontal="left"/>
    </xf>
    <xf numFmtId="0" fontId="3" fillId="0" borderId="0" xfId="70" applyBorder="1"/>
    <xf numFmtId="0" fontId="3" fillId="25" borderId="20" xfId="70" applyFill="1" applyBorder="1"/>
    <xf numFmtId="0" fontId="13" fillId="27" borderId="0" xfId="40" applyFont="1" applyFill="1" applyBorder="1" applyAlignment="1">
      <alignment horizontal="left"/>
    </xf>
    <xf numFmtId="0" fontId="17" fillId="25" borderId="0" xfId="70" applyFont="1" applyFill="1" applyBorder="1" applyAlignment="1">
      <alignment horizontal="left"/>
    </xf>
    <xf numFmtId="0" fontId="17" fillId="26" borderId="0" xfId="70" applyFont="1" applyFill="1" applyBorder="1" applyAlignment="1">
      <alignment horizontal="right"/>
    </xf>
    <xf numFmtId="167" fontId="97" fillId="26" borderId="0" xfId="40" applyNumberFormat="1" applyFont="1" applyFill="1" applyBorder="1" applyAlignment="1">
      <alignment horizontal="right" wrapText="1"/>
    </xf>
    <xf numFmtId="0" fontId="30" fillId="25" borderId="0" xfId="70" applyFont="1" applyFill="1" applyBorder="1"/>
    <xf numFmtId="0" fontId="0" fillId="26" borderId="0" xfId="0" applyFill="1"/>
    <xf numFmtId="0" fontId="15" fillId="31" borderId="54" xfId="52" applyFont="1" applyFill="1" applyBorder="1" applyAlignment="1">
      <alignment horizontal="center" vertical="center"/>
    </xf>
    <xf numFmtId="0" fontId="12" fillId="25" borderId="11" xfId="62" applyFont="1" applyFill="1" applyBorder="1" applyAlignment="1">
      <alignment horizontal="center"/>
    </xf>
    <xf numFmtId="0" fontId="13" fillId="25" borderId="0" xfId="62" applyFont="1" applyFill="1" applyBorder="1" applyAlignment="1">
      <alignment horizontal="left" indent="1"/>
    </xf>
    <xf numFmtId="0" fontId="83" fillId="25" borderId="0" xfId="62" applyFont="1" applyFill="1" applyBorder="1" applyAlignment="1">
      <alignment horizontal="left"/>
    </xf>
    <xf numFmtId="0" fontId="10"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7"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14" fillId="25" borderId="0" xfId="70" applyFont="1" applyFill="1"/>
    <xf numFmtId="0" fontId="14" fillId="25" borderId="20" xfId="70" applyFont="1" applyFill="1" applyBorder="1"/>
    <xf numFmtId="1" fontId="17" fillId="26" borderId="0" xfId="70" applyNumberFormat="1" applyFont="1" applyFill="1" applyBorder="1" applyAlignment="1">
      <alignment horizontal="right"/>
    </xf>
    <xf numFmtId="0" fontId="14" fillId="0" borderId="0" xfId="70" applyFont="1"/>
    <xf numFmtId="0" fontId="13" fillId="26" borderId="0" xfId="70" applyFont="1" applyFill="1" applyBorder="1" applyAlignment="1">
      <alignment horizontal="left"/>
    </xf>
    <xf numFmtId="0" fontId="57" fillId="25" borderId="0" xfId="70" applyFont="1" applyFill="1"/>
    <xf numFmtId="0" fontId="87" fillId="25" borderId="20" xfId="70" applyFont="1" applyFill="1" applyBorder="1"/>
    <xf numFmtId="0" fontId="92" fillId="25" borderId="0" xfId="70" applyFont="1" applyFill="1" applyBorder="1" applyAlignment="1">
      <alignment horizontal="left"/>
    </xf>
    <xf numFmtId="0" fontId="30" fillId="25" borderId="0" xfId="70" applyFont="1" applyFill="1"/>
    <xf numFmtId="0" fontId="95" fillId="25" borderId="20" xfId="70" applyFont="1" applyFill="1" applyBorder="1"/>
    <xf numFmtId="3" fontId="97" fillId="26" borderId="0" xfId="70" applyNumberFormat="1" applyFont="1" applyFill="1" applyBorder="1" applyAlignment="1">
      <alignment horizontal="right"/>
    </xf>
    <xf numFmtId="0" fontId="30" fillId="0" borderId="0" xfId="70" applyFont="1"/>
    <xf numFmtId="3" fontId="17" fillId="26" borderId="0" xfId="70" applyNumberFormat="1" applyFont="1" applyFill="1" applyBorder="1" applyAlignment="1">
      <alignment horizontal="right"/>
    </xf>
    <xf numFmtId="3" fontId="6" fillId="25" borderId="0" xfId="70" applyNumberFormat="1" applyFont="1" applyFill="1" applyBorder="1"/>
    <xf numFmtId="0" fontId="84" fillId="25" borderId="20" xfId="70" applyFont="1" applyFill="1" applyBorder="1"/>
    <xf numFmtId="167" fontId="97" fillId="26" borderId="0" xfId="70" applyNumberFormat="1" applyFont="1" applyFill="1" applyBorder="1" applyAlignment="1">
      <alignment horizontal="right"/>
    </xf>
    <xf numFmtId="0" fontId="29" fillId="25" borderId="0" xfId="70" applyFont="1" applyFill="1" applyBorder="1" applyAlignment="1">
      <alignment horizontal="left"/>
    </xf>
    <xf numFmtId="1" fontId="13" fillId="25" borderId="0" xfId="70" applyNumberFormat="1" applyFont="1" applyFill="1" applyBorder="1" applyAlignment="1">
      <alignment horizontal="left" indent="1"/>
    </xf>
    <xf numFmtId="1" fontId="13" fillId="28" borderId="0" xfId="70" applyNumberFormat="1" applyFont="1" applyFill="1" applyBorder="1" applyAlignment="1">
      <alignment horizontal="left" indent="1"/>
    </xf>
    <xf numFmtId="165" fontId="17" fillId="26" borderId="0" xfId="70" applyNumberFormat="1" applyFont="1" applyFill="1" applyBorder="1" applyAlignment="1">
      <alignment horizontal="right"/>
    </xf>
    <xf numFmtId="0" fontId="30" fillId="25" borderId="0" xfId="70" applyFont="1" applyFill="1" applyBorder="1" applyAlignment="1"/>
    <xf numFmtId="0" fontId="57" fillId="25" borderId="0" xfId="70" applyFont="1" applyFill="1" applyBorder="1" applyAlignment="1"/>
    <xf numFmtId="0" fontId="3" fillId="26" borderId="20" xfId="70" applyFill="1" applyBorder="1"/>
    <xf numFmtId="0" fontId="17" fillId="26" borderId="0" xfId="70" applyFont="1" applyFill="1" applyBorder="1"/>
    <xf numFmtId="0" fontId="59" fillId="26" borderId="0" xfId="70" applyFont="1" applyFill="1" applyBorder="1" applyAlignment="1"/>
    <xf numFmtId="0" fontId="30" fillId="26" borderId="0" xfId="70" applyFont="1" applyFill="1" applyBorder="1"/>
    <xf numFmtId="0" fontId="17" fillId="26" borderId="0" xfId="70" applyFont="1" applyFill="1" applyBorder="1" applyAlignment="1">
      <alignment horizontal="left" wrapText="1"/>
    </xf>
    <xf numFmtId="0" fontId="6" fillId="26" borderId="0" xfId="70" applyFont="1" applyFill="1" applyBorder="1"/>
    <xf numFmtId="0" fontId="57" fillId="26" borderId="0" xfId="70" applyFont="1" applyFill="1" applyBorder="1"/>
    <xf numFmtId="0" fontId="12" fillId="26" borderId="0" xfId="70" applyFont="1" applyFill="1" applyBorder="1" applyAlignment="1">
      <alignment horizontal="center"/>
    </xf>
    <xf numFmtId="0" fontId="12" fillId="26" borderId="0" xfId="70" applyFont="1" applyFill="1" applyBorder="1" applyAlignment="1"/>
    <xf numFmtId="0" fontId="19" fillId="26" borderId="0" xfId="70" applyFont="1" applyFill="1" applyBorder="1" applyAlignment="1">
      <alignment horizontal="left"/>
    </xf>
    <xf numFmtId="0" fontId="11" fillId="25" borderId="0" xfId="70" applyFont="1" applyFill="1"/>
    <xf numFmtId="0" fontId="11" fillId="26" borderId="20" xfId="70" applyFont="1" applyFill="1" applyBorder="1"/>
    <xf numFmtId="0" fontId="12" fillId="26" borderId="0" xfId="70" applyFont="1" applyFill="1" applyBorder="1" applyAlignment="1">
      <alignment horizontal="left" indent="1"/>
    </xf>
    <xf numFmtId="0" fontId="11" fillId="0" borderId="0" xfId="70" applyFont="1"/>
    <xf numFmtId="165" fontId="11" fillId="0" borderId="0" xfId="70" applyNumberFormat="1" applyFont="1"/>
    <xf numFmtId="167" fontId="13" fillId="26" borderId="0" xfId="70" applyNumberFormat="1" applyFont="1" applyFill="1" applyBorder="1" applyAlignment="1">
      <alignment horizontal="center"/>
    </xf>
    <xf numFmtId="165" fontId="10" fillId="26" borderId="0" xfId="70" applyNumberFormat="1" applyFont="1" applyFill="1" applyBorder="1" applyAlignment="1">
      <alignment horizontal="center"/>
    </xf>
    <xf numFmtId="0" fontId="14" fillId="26" borderId="20" xfId="70" applyFont="1" applyFill="1" applyBorder="1"/>
    <xf numFmtId="0" fontId="13" fillId="26" borderId="20" xfId="70" applyFont="1" applyFill="1" applyBorder="1"/>
    <xf numFmtId="0" fontId="4" fillId="26" borderId="0" xfId="70" applyFont="1" applyFill="1" applyBorder="1" applyAlignment="1">
      <alignment horizontal="center" wrapText="1"/>
    </xf>
    <xf numFmtId="0" fontId="4" fillId="26" borderId="0" xfId="70" applyFont="1" applyFill="1" applyBorder="1"/>
    <xf numFmtId="0" fontId="10" fillId="26" borderId="0" xfId="70" applyFont="1" applyFill="1" applyBorder="1" applyAlignment="1">
      <alignment horizontal="left" indent="1"/>
    </xf>
    <xf numFmtId="0" fontId="4" fillId="26" borderId="20" xfId="70" applyFont="1" applyFill="1" applyBorder="1"/>
    <xf numFmtId="0" fontId="98" fillId="26" borderId="0" xfId="70" applyFont="1" applyFill="1" applyBorder="1" applyAlignment="1">
      <alignment horizontal="left"/>
    </xf>
    <xf numFmtId="49" fontId="13" fillId="25" borderId="0" xfId="70" applyNumberFormat="1" applyFont="1" applyFill="1" applyBorder="1" applyAlignment="1">
      <alignment horizontal="right"/>
    </xf>
    <xf numFmtId="0" fontId="15" fillId="25" borderId="0" xfId="70" applyFont="1" applyFill="1" applyBorder="1" applyAlignment="1">
      <alignment horizontal="center" vertical="center"/>
    </xf>
    <xf numFmtId="0" fontId="3" fillId="0" borderId="0" xfId="70" applyFill="1" applyBorder="1"/>
    <xf numFmtId="0" fontId="13" fillId="0" borderId="0" xfId="70" applyFont="1" applyFill="1" applyBorder="1" applyAlignment="1">
      <alignment horizontal="left"/>
    </xf>
    <xf numFmtId="0" fontId="10" fillId="25" borderId="23" xfId="70" applyFont="1" applyFill="1" applyBorder="1" applyAlignment="1">
      <alignment horizontal="left"/>
    </xf>
    <xf numFmtId="0" fontId="10" fillId="25" borderId="22" xfId="70" applyFont="1" applyFill="1" applyBorder="1" applyAlignment="1">
      <alignment horizontal="left"/>
    </xf>
    <xf numFmtId="0" fontId="6" fillId="25" borderId="0" xfId="70" applyFont="1" applyFill="1" applyBorder="1"/>
    <xf numFmtId="0" fontId="68" fillId="0" borderId="0" xfId="0" applyFont="1"/>
    <xf numFmtId="0" fontId="71" fillId="25" borderId="0" xfId="0" applyFont="1" applyFill="1" applyBorder="1"/>
    <xf numFmtId="0" fontId="0" fillId="25" borderId="21" xfId="0" applyFill="1" applyBorder="1"/>
    <xf numFmtId="0" fontId="6"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17" fillId="26" borderId="0" xfId="0" applyNumberFormat="1" applyFont="1" applyFill="1" applyBorder="1" applyAlignment="1">
      <alignment horizontal="right"/>
    </xf>
    <xf numFmtId="4" fontId="55" fillId="0" borderId="0" xfId="0" applyNumberFormat="1" applyFont="1"/>
    <xf numFmtId="0" fontId="0" fillId="0" borderId="0" xfId="0" applyAlignment="1"/>
    <xf numFmtId="0" fontId="17" fillId="26" borderId="0" xfId="0" applyFont="1" applyFill="1" applyBorder="1" applyAlignment="1">
      <alignment horizontal="right"/>
    </xf>
    <xf numFmtId="164" fontId="17" fillId="25" borderId="0" xfId="0" applyNumberFormat="1" applyFont="1" applyFill="1" applyBorder="1" applyAlignment="1">
      <alignment horizontal="right"/>
    </xf>
    <xf numFmtId="0" fontId="114" fillId="26" borderId="16" xfId="0" applyFont="1" applyFill="1" applyBorder="1" applyAlignment="1">
      <alignment vertical="center"/>
    </xf>
    <xf numFmtId="0" fontId="114" fillId="26" borderId="17" xfId="0" applyFont="1" applyFill="1" applyBorder="1" applyAlignment="1">
      <alignment vertical="center"/>
    </xf>
    <xf numFmtId="164" fontId="97" fillId="25" borderId="0" xfId="0" applyNumberFormat="1" applyFont="1" applyFill="1" applyBorder="1" applyAlignment="1">
      <alignment horizontal="right"/>
    </xf>
    <xf numFmtId="164" fontId="9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6" fillId="25" borderId="0" xfId="0" applyFont="1" applyFill="1" applyBorder="1" applyAlignment="1"/>
    <xf numFmtId="0" fontId="68" fillId="25" borderId="0" xfId="0" applyFont="1" applyFill="1" applyAlignment="1"/>
    <xf numFmtId="0" fontId="68" fillId="25" borderId="20" xfId="0" applyFont="1" applyFill="1" applyBorder="1" applyAlignment="1"/>
    <xf numFmtId="0" fontId="97" fillId="25" borderId="0" xfId="0" applyFont="1" applyFill="1" applyBorder="1" applyAlignment="1"/>
    <xf numFmtId="0" fontId="97" fillId="26" borderId="0" xfId="0" applyFont="1" applyFill="1" applyBorder="1" applyAlignment="1"/>
    <xf numFmtId="0" fontId="85" fillId="25" borderId="0" xfId="0" applyFont="1" applyFill="1" applyBorder="1" applyAlignment="1"/>
    <xf numFmtId="0" fontId="68" fillId="0" borderId="0" xfId="0" applyFont="1" applyAlignment="1"/>
    <xf numFmtId="0" fontId="71" fillId="25" borderId="0" xfId="0" applyFont="1" applyFill="1" applyBorder="1" applyAlignment="1"/>
    <xf numFmtId="0" fontId="0" fillId="26" borderId="20" xfId="0" applyFill="1" applyBorder="1" applyAlignment="1"/>
    <xf numFmtId="0" fontId="50" fillId="25" borderId="0" xfId="0" applyFont="1" applyFill="1" applyBorder="1" applyAlignment="1">
      <alignment vertical="top"/>
    </xf>
    <xf numFmtId="0" fontId="10" fillId="25" borderId="0" xfId="0" applyFont="1" applyFill="1" applyBorder="1"/>
    <xf numFmtId="0" fontId="115" fillId="26" borderId="16" xfId="0" applyFont="1" applyFill="1" applyBorder="1" applyAlignment="1">
      <alignment vertical="center"/>
    </xf>
    <xf numFmtId="0" fontId="115" fillId="26" borderId="17" xfId="0" applyFont="1" applyFill="1" applyBorder="1" applyAlignment="1">
      <alignment vertical="center"/>
    </xf>
    <xf numFmtId="0" fontId="10" fillId="26" borderId="0" xfId="0" applyFont="1" applyFill="1" applyBorder="1"/>
    <xf numFmtId="0" fontId="78" fillId="25" borderId="0" xfId="0" applyFont="1" applyFill="1" applyBorder="1" applyAlignment="1">
      <alignment vertical="center"/>
    </xf>
    <xf numFmtId="0" fontId="56" fillId="25" borderId="0" xfId="0" applyFont="1" applyFill="1" applyBorder="1"/>
    <xf numFmtId="0" fontId="22" fillId="25" borderId="0" xfId="0" applyFont="1" applyFill="1" applyBorder="1"/>
    <xf numFmtId="164" fontId="13" fillId="27" borderId="0" xfId="40" applyNumberFormat="1" applyFont="1" applyFill="1" applyBorder="1" applyAlignment="1">
      <alignment horizontal="center" wrapText="1"/>
    </xf>
    <xf numFmtId="49" fontId="50" fillId="24" borderId="0" xfId="40" applyNumberFormat="1" applyFont="1" applyFill="1" applyBorder="1" applyAlignment="1">
      <alignment horizontal="center" vertical="center" wrapText="1"/>
    </xf>
    <xf numFmtId="167" fontId="13" fillId="26" borderId="0" xfId="62" applyNumberFormat="1" applyFont="1" applyFill="1" applyBorder="1" applyAlignment="1">
      <alignment horizontal="right" indent="1"/>
    </xf>
    <xf numFmtId="167" fontId="83" fillId="27" borderId="0" xfId="40" applyNumberFormat="1" applyFont="1" applyFill="1" applyBorder="1" applyAlignment="1">
      <alignment horizontal="right" wrapText="1" indent="1"/>
    </xf>
    <xf numFmtId="167" fontId="13" fillId="27" borderId="0" xfId="40" applyNumberFormat="1" applyFont="1" applyFill="1" applyBorder="1" applyAlignment="1">
      <alignment horizontal="right" wrapText="1" indent="1"/>
    </xf>
    <xf numFmtId="165" fontId="83" fillId="27" borderId="0" xfId="58" applyNumberFormat="1" applyFont="1" applyFill="1" applyBorder="1" applyAlignment="1">
      <alignment horizontal="right" wrapText="1" indent="1"/>
    </xf>
    <xf numFmtId="2" fontId="13" fillId="27" borderId="0" xfId="40" applyNumberFormat="1" applyFont="1" applyFill="1" applyBorder="1" applyAlignment="1">
      <alignment horizontal="right" wrapText="1" indent="1"/>
    </xf>
    <xf numFmtId="0" fontId="17" fillId="25" borderId="0" xfId="62" applyFont="1" applyFill="1" applyBorder="1" applyAlignment="1">
      <alignment horizontal="right"/>
    </xf>
    <xf numFmtId="0" fontId="3" fillId="25" borderId="0" xfId="62" applyFill="1" applyBorder="1" applyAlignment="1">
      <alignment vertical="top"/>
    </xf>
    <xf numFmtId="0" fontId="17" fillId="24" borderId="0" xfId="40" applyFont="1" applyFill="1" applyBorder="1" applyAlignment="1">
      <alignment vertical="top"/>
    </xf>
    <xf numFmtId="0" fontId="3" fillId="25" borderId="20" xfId="70" applyFill="1" applyBorder="1" applyAlignment="1">
      <alignment vertical="center"/>
    </xf>
    <xf numFmtId="0" fontId="12" fillId="25" borderId="0" xfId="70" applyFont="1" applyFill="1" applyBorder="1" applyAlignment="1">
      <alignment vertical="center"/>
    </xf>
    <xf numFmtId="0" fontId="12" fillId="25" borderId="0" xfId="62" applyFont="1" applyFill="1" applyBorder="1" applyAlignment="1">
      <alignment horizontal="left" indent="1"/>
    </xf>
    <xf numFmtId="167" fontId="13" fillId="27" borderId="0" xfId="40" applyNumberFormat="1" applyFont="1" applyFill="1" applyBorder="1" applyAlignment="1">
      <alignment horizontal="center" wrapText="1"/>
    </xf>
    <xf numFmtId="0" fontId="13" fillId="25" borderId="0" xfId="70" applyFont="1" applyFill="1" applyBorder="1" applyAlignment="1">
      <alignment horizontal="left"/>
    </xf>
    <xf numFmtId="0" fontId="3" fillId="26" borderId="0" xfId="70" applyFill="1"/>
    <xf numFmtId="0" fontId="17" fillId="25" borderId="0" xfId="70" applyFont="1" applyFill="1" applyBorder="1" applyAlignment="1">
      <alignment horizontal="right"/>
    </xf>
    <xf numFmtId="0" fontId="3" fillId="0" borderId="18" xfId="70" applyFill="1" applyBorder="1"/>
    <xf numFmtId="0" fontId="49" fillId="25" borderId="0" xfId="70" applyFont="1" applyFill="1" applyBorder="1" applyAlignment="1">
      <alignment horizontal="left"/>
    </xf>
    <xf numFmtId="0" fontId="3" fillId="0" borderId="0" xfId="70" applyAlignment="1">
      <alignment horizontal="center"/>
    </xf>
    <xf numFmtId="0" fontId="3" fillId="26" borderId="0" xfId="70" applyFill="1" applyBorder="1" applyAlignment="1">
      <alignment vertical="center"/>
    </xf>
    <xf numFmtId="3" fontId="13" fillId="25" borderId="0" xfId="70" applyNumberFormat="1" applyFont="1" applyFill="1" applyBorder="1" applyAlignment="1">
      <alignment horizontal="right"/>
    </xf>
    <xf numFmtId="0" fontId="4" fillId="25" borderId="0" xfId="70" applyFont="1" applyFill="1" applyAlignment="1">
      <alignment vertical="top"/>
    </xf>
    <xf numFmtId="0" fontId="4" fillId="25" borderId="20" xfId="70" applyFont="1" applyFill="1" applyBorder="1" applyAlignment="1">
      <alignment vertical="top"/>
    </xf>
    <xf numFmtId="0" fontId="4" fillId="25" borderId="0" xfId="70" applyFont="1" applyFill="1" applyBorder="1" applyAlignment="1">
      <alignment vertical="top"/>
    </xf>
    <xf numFmtId="0" fontId="4" fillId="0" borderId="0" xfId="70" applyFont="1" applyAlignment="1">
      <alignment vertical="top"/>
    </xf>
    <xf numFmtId="0" fontId="4" fillId="25" borderId="0" xfId="70" applyFont="1" applyFill="1" applyBorder="1" applyAlignment="1">
      <alignment horizontal="center"/>
    </xf>
    <xf numFmtId="0" fontId="6" fillId="25" borderId="0" xfId="70" applyFont="1" applyFill="1" applyBorder="1" applyAlignment="1">
      <alignment vertical="top"/>
    </xf>
    <xf numFmtId="0" fontId="15" fillId="30" borderId="20" xfId="70" applyFont="1" applyFill="1" applyBorder="1" applyAlignment="1">
      <alignment horizontal="center" vertical="center"/>
    </xf>
    <xf numFmtId="0" fontId="3" fillId="0" borderId="0" xfId="70" applyFill="1" applyAlignment="1">
      <alignment vertical="top"/>
    </xf>
    <xf numFmtId="0" fontId="3" fillId="0" borderId="0" xfId="70" applyFill="1" applyBorder="1" applyAlignment="1">
      <alignment vertical="top"/>
    </xf>
    <xf numFmtId="0" fontId="30" fillId="0" borderId="0" xfId="70" applyFont="1" applyFill="1" applyBorder="1"/>
    <xf numFmtId="0" fontId="6" fillId="0" borderId="0" xfId="70" applyFont="1" applyFill="1" applyBorder="1" applyAlignment="1">
      <alignment vertical="top"/>
    </xf>
    <xf numFmtId="0" fontId="14" fillId="0" borderId="0" xfId="70" applyFont="1" applyFill="1" applyBorder="1"/>
    <xf numFmtId="49" fontId="13" fillId="0" borderId="0" xfId="70" applyNumberFormat="1" applyFont="1" applyFill="1" applyBorder="1" applyAlignment="1">
      <alignment horizontal="right"/>
    </xf>
    <xf numFmtId="0" fontId="108" fillId="36" borderId="0" xfId="68" applyFill="1" applyBorder="1" applyAlignment="1" applyProtection="1"/>
    <xf numFmtId="0" fontId="30" fillId="25" borderId="0" xfId="70" applyFont="1" applyFill="1" applyBorder="1" applyAlignment="1">
      <alignment vertical="top"/>
    </xf>
    <xf numFmtId="0" fontId="13" fillId="25" borderId="0" xfId="70" applyFont="1" applyFill="1" applyBorder="1" applyAlignment="1">
      <alignment vertical="top"/>
    </xf>
    <xf numFmtId="1" fontId="13" fillId="25" borderId="0" xfId="70" applyNumberFormat="1" applyFont="1" applyFill="1" applyBorder="1" applyAlignment="1">
      <alignment vertical="top"/>
    </xf>
    <xf numFmtId="0" fontId="3" fillId="25" borderId="0" xfId="70" applyNumberFormat="1" applyFont="1" applyFill="1" applyBorder="1" applyAlignment="1">
      <alignment vertical="top"/>
    </xf>
    <xf numFmtId="0" fontId="4" fillId="0" borderId="0" xfId="62" applyFont="1" applyAlignment="1">
      <alignment horizontal="right"/>
    </xf>
    <xf numFmtId="0" fontId="17" fillId="25" borderId="0" xfId="62" applyFont="1" applyFill="1" applyBorder="1" applyAlignment="1">
      <alignment horizontal="justify" wrapText="1"/>
    </xf>
    <xf numFmtId="0" fontId="12" fillId="25" borderId="0" xfId="62" applyFont="1" applyFill="1" applyBorder="1" applyAlignment="1">
      <alignment horizontal="left" indent="1"/>
    </xf>
    <xf numFmtId="0" fontId="30" fillId="25" borderId="0" xfId="62" applyFont="1" applyFill="1" applyBorder="1" applyAlignment="1">
      <alignment wrapText="1"/>
    </xf>
    <xf numFmtId="0" fontId="10" fillId="25" borderId="22" xfId="62" applyFont="1" applyFill="1" applyBorder="1" applyAlignment="1">
      <alignment horizontal="left"/>
    </xf>
    <xf numFmtId="0" fontId="61" fillId="25" borderId="19" xfId="0" applyFont="1" applyFill="1" applyBorder="1"/>
    <xf numFmtId="0" fontId="6" fillId="25" borderId="19" xfId="0" applyFont="1" applyFill="1" applyBorder="1" applyAlignment="1"/>
    <xf numFmtId="0" fontId="3" fillId="0" borderId="0" xfId="62" applyFill="1" applyBorder="1"/>
    <xf numFmtId="0" fontId="3" fillId="0" borderId="0" xfId="62" applyFill="1" applyBorder="1" applyAlignment="1"/>
    <xf numFmtId="0" fontId="83" fillId="26" borderId="0" xfId="70" applyFont="1" applyFill="1" applyBorder="1" applyAlignment="1">
      <alignment horizontal="left"/>
    </xf>
    <xf numFmtId="3" fontId="3" fillId="25" borderId="0" xfId="70" applyNumberFormat="1" applyFill="1"/>
    <xf numFmtId="0" fontId="12" fillId="25" borderId="18" xfId="70" applyFont="1" applyFill="1" applyBorder="1" applyAlignment="1"/>
    <xf numFmtId="167" fontId="79" fillId="26" borderId="0" xfId="62" applyNumberFormat="1" applyFont="1" applyFill="1" applyBorder="1" applyAlignment="1">
      <alignment horizontal="center"/>
    </xf>
    <xf numFmtId="167" fontId="13" fillId="26" borderId="0" xfId="62" applyNumberFormat="1" applyFont="1" applyFill="1" applyBorder="1" applyAlignment="1">
      <alignment horizontal="center"/>
    </xf>
    <xf numFmtId="164" fontId="63" fillId="26" borderId="0" xfId="40" applyNumberFormat="1" applyFont="1" applyFill="1" applyBorder="1" applyAlignment="1">
      <alignment horizontal="center" wrapText="1"/>
    </xf>
    <xf numFmtId="165" fontId="102" fillId="26" borderId="0" xfId="70" applyNumberFormat="1" applyFont="1" applyFill="1" applyBorder="1"/>
    <xf numFmtId="165" fontId="10" fillId="26" borderId="0" xfId="70" applyNumberFormat="1" applyFont="1" applyFill="1" applyBorder="1" applyAlignment="1">
      <alignment horizontal="right"/>
    </xf>
    <xf numFmtId="0" fontId="10" fillId="26" borderId="0" xfId="62" applyFont="1" applyFill="1" applyBorder="1" applyAlignment="1">
      <alignment horizontal="left" indent="1"/>
    </xf>
    <xf numFmtId="0" fontId="10" fillId="26" borderId="0" xfId="62" applyFont="1" applyFill="1" applyBorder="1" applyAlignment="1"/>
    <xf numFmtId="0" fontId="80" fillId="26" borderId="0" xfId="62" applyFont="1" applyFill="1" applyBorder="1" applyAlignment="1">
      <alignment horizontal="left" indent="1"/>
    </xf>
    <xf numFmtId="0" fontId="10" fillId="26" borderId="36" xfId="62" applyFont="1" applyFill="1" applyBorder="1" applyAlignment="1">
      <alignment horizontal="left" indent="1"/>
    </xf>
    <xf numFmtId="0" fontId="10" fillId="26" borderId="36" xfId="62" applyFont="1" applyFill="1" applyBorder="1" applyAlignment="1"/>
    <xf numFmtId="165" fontId="13" fillId="26" borderId="0" xfId="70" applyNumberFormat="1" applyFont="1" applyFill="1" applyBorder="1" applyAlignment="1">
      <alignment horizontal="center"/>
    </xf>
    <xf numFmtId="0" fontId="17" fillId="25" borderId="0" xfId="0" applyFont="1" applyFill="1" applyBorder="1" applyAlignment="1">
      <alignment horizontal="right"/>
    </xf>
    <xf numFmtId="0" fontId="12" fillId="25" borderId="11" xfId="0" applyFont="1" applyFill="1" applyBorder="1" applyAlignment="1">
      <alignment horizontal="center"/>
    </xf>
    <xf numFmtId="0" fontId="83" fillId="25" borderId="0" xfId="0" applyFont="1" applyFill="1" applyBorder="1" applyAlignment="1">
      <alignment horizontal="left"/>
    </xf>
    <xf numFmtId="0" fontId="17" fillId="25" borderId="0" xfId="0" applyFont="1" applyFill="1" applyBorder="1" applyAlignment="1">
      <alignment vertical="top"/>
    </xf>
    <xf numFmtId="0" fontId="6" fillId="25" borderId="0" xfId="0" applyFont="1" applyFill="1" applyBorder="1"/>
    <xf numFmtId="0" fontId="13" fillId="25" borderId="0" xfId="0" applyFont="1" applyFill="1" applyBorder="1" applyAlignment="1">
      <alignment horizontal="right"/>
    </xf>
    <xf numFmtId="0" fontId="10" fillId="25" borderId="0" xfId="70" applyFont="1" applyFill="1" applyBorder="1" applyAlignment="1">
      <alignment horizontal="left"/>
    </xf>
    <xf numFmtId="0" fontId="11" fillId="25" borderId="0" xfId="0" applyFont="1" applyFill="1" applyBorder="1"/>
    <xf numFmtId="0" fontId="3" fillId="25" borderId="19" xfId="70" applyFill="1" applyBorder="1"/>
    <xf numFmtId="0" fontId="88" fillId="26" borderId="15" xfId="70" applyFont="1" applyFill="1" applyBorder="1" applyAlignment="1">
      <alignment vertical="center"/>
    </xf>
    <xf numFmtId="0" fontId="114" fillId="26" borderId="16" xfId="70" applyFont="1" applyFill="1" applyBorder="1" applyAlignment="1">
      <alignment vertical="center"/>
    </xf>
    <xf numFmtId="0" fontId="114" fillId="26" borderId="17" xfId="70" applyFont="1" applyFill="1" applyBorder="1" applyAlignment="1">
      <alignment vertical="center"/>
    </xf>
    <xf numFmtId="0" fontId="68" fillId="25" borderId="0" xfId="70" applyFont="1" applyFill="1"/>
    <xf numFmtId="0" fontId="68" fillId="25" borderId="0" xfId="70" applyFont="1" applyFill="1" applyBorder="1"/>
    <xf numFmtId="0" fontId="71" fillId="25" borderId="19" xfId="70" applyFont="1" applyFill="1" applyBorder="1"/>
    <xf numFmtId="0" fontId="68" fillId="0" borderId="0" xfId="70" applyFont="1"/>
    <xf numFmtId="0" fontId="69" fillId="0" borderId="0" xfId="70" applyFont="1"/>
    <xf numFmtId="0" fontId="69" fillId="25" borderId="0" xfId="70" applyFont="1" applyFill="1"/>
    <xf numFmtId="0" fontId="69" fillId="25" borderId="0" xfId="70" applyFont="1" applyFill="1" applyBorder="1"/>
    <xf numFmtId="0" fontId="75" fillId="25" borderId="19" xfId="70" applyFont="1" applyFill="1" applyBorder="1"/>
    <xf numFmtId="0" fontId="69" fillId="26" borderId="0" xfId="70" applyFont="1" applyFill="1"/>
    <xf numFmtId="0" fontId="6" fillId="25" borderId="0" xfId="70" applyFont="1" applyFill="1" applyBorder="1" applyAlignment="1">
      <alignment vertical="center"/>
    </xf>
    <xf numFmtId="0" fontId="3" fillId="0" borderId="0" xfId="70" applyBorder="1" applyAlignment="1">
      <alignment vertical="center"/>
    </xf>
    <xf numFmtId="0" fontId="15" fillId="31" borderId="19" xfId="70" applyFont="1" applyFill="1" applyBorder="1" applyAlignment="1">
      <alignment horizontal="center" vertical="center"/>
    </xf>
    <xf numFmtId="3" fontId="4" fillId="25" borderId="22" xfId="70" applyNumberFormat="1" applyFont="1" applyFill="1" applyBorder="1" applyAlignment="1">
      <alignment horizontal="center"/>
    </xf>
    <xf numFmtId="0" fontId="4" fillId="25" borderId="22" xfId="70" applyFont="1" applyFill="1" applyBorder="1" applyAlignment="1">
      <alignment horizontal="center"/>
    </xf>
    <xf numFmtId="3" fontId="4" fillId="25" borderId="0" xfId="70" applyNumberFormat="1" applyFont="1" applyFill="1" applyBorder="1" applyAlignment="1">
      <alignment horizontal="center"/>
    </xf>
    <xf numFmtId="0" fontId="16" fillId="26" borderId="16" xfId="70" applyFont="1" applyFill="1" applyBorder="1" applyAlignment="1">
      <alignment vertical="center"/>
    </xf>
    <xf numFmtId="0" fontId="63" fillId="26" borderId="16" xfId="70" applyFont="1" applyFill="1" applyBorder="1" applyAlignment="1">
      <alignment horizontal="center" vertical="center"/>
    </xf>
    <xf numFmtId="0" fontId="63" fillId="26" borderId="17" xfId="70" applyFont="1" applyFill="1" applyBorder="1" applyAlignment="1">
      <alignment horizontal="center" vertical="center"/>
    </xf>
    <xf numFmtId="0" fontId="16" fillId="25" borderId="0" xfId="70" applyFont="1" applyFill="1" applyBorder="1" applyAlignment="1">
      <alignment vertical="center"/>
    </xf>
    <xf numFmtId="0" fontId="63" fillId="25" borderId="0" xfId="70" applyFont="1" applyFill="1" applyBorder="1" applyAlignment="1">
      <alignment horizontal="center" vertical="center"/>
    </xf>
    <xf numFmtId="0" fontId="84" fillId="25" borderId="0" xfId="70" applyFont="1" applyFill="1"/>
    <xf numFmtId="0" fontId="84" fillId="0" borderId="0" xfId="70" applyFont="1"/>
    <xf numFmtId="0" fontId="84" fillId="0" borderId="0" xfId="70" applyFont="1" applyFill="1"/>
    <xf numFmtId="165" fontId="86" fillId="26" borderId="0" xfId="70" applyNumberFormat="1" applyFont="1" applyFill="1" applyBorder="1" applyAlignment="1">
      <alignment horizontal="right" vertical="center"/>
    </xf>
    <xf numFmtId="165" fontId="13" fillId="26" borderId="0" xfId="70" applyNumberFormat="1" applyFont="1" applyFill="1" applyBorder="1" applyAlignment="1">
      <alignment horizontal="right" vertical="center"/>
    </xf>
    <xf numFmtId="165" fontId="4" fillId="25" borderId="0" xfId="70" applyNumberFormat="1" applyFont="1" applyFill="1" applyBorder="1" applyAlignment="1">
      <alignment horizontal="right" vertical="center"/>
    </xf>
    <xf numFmtId="0" fontId="83" fillId="25" borderId="0" xfId="70" applyFont="1" applyFill="1" applyBorder="1" applyAlignment="1">
      <alignment horizontal="center" vertical="center"/>
    </xf>
    <xf numFmtId="165" fontId="86" fillId="25" borderId="0" xfId="70" applyNumberFormat="1" applyFont="1" applyFill="1" applyBorder="1" applyAlignment="1">
      <alignment horizontal="center" vertical="center"/>
    </xf>
    <xf numFmtId="165" fontId="83" fillId="26" borderId="0" xfId="70" applyNumberFormat="1" applyFont="1" applyFill="1" applyBorder="1" applyAlignment="1">
      <alignment horizontal="right" vertical="center" wrapText="1"/>
    </xf>
    <xf numFmtId="0" fontId="87" fillId="25" borderId="0" xfId="70" applyFont="1" applyFill="1" applyAlignment="1">
      <alignment vertical="center"/>
    </xf>
    <xf numFmtId="0" fontId="87" fillId="25" borderId="20" xfId="70" applyFont="1" applyFill="1" applyBorder="1" applyAlignment="1">
      <alignment vertical="center"/>
    </xf>
    <xf numFmtId="0" fontId="87" fillId="0" borderId="0" xfId="70" applyFont="1" applyFill="1" applyBorder="1" applyAlignment="1">
      <alignment vertical="center"/>
    </xf>
    <xf numFmtId="165" fontId="83" fillId="26" borderId="0" xfId="70" applyNumberFormat="1" applyFont="1" applyFill="1" applyBorder="1" applyAlignment="1">
      <alignment horizontal="right" vertical="center"/>
    </xf>
    <xf numFmtId="0" fontId="87" fillId="0" borderId="0" xfId="70" applyFont="1" applyAlignment="1">
      <alignment vertical="center"/>
    </xf>
    <xf numFmtId="0" fontId="87" fillId="0" borderId="0" xfId="70" applyFont="1" applyFill="1" applyAlignment="1">
      <alignment vertical="center"/>
    </xf>
    <xf numFmtId="49" fontId="13" fillId="25" borderId="0" xfId="70" applyNumberFormat="1" applyFont="1" applyFill="1" applyBorder="1" applyAlignment="1">
      <alignment horizontal="left" indent="1"/>
    </xf>
    <xf numFmtId="165" fontId="4" fillId="25" borderId="0" xfId="70" applyNumberFormat="1" applyFont="1" applyFill="1" applyBorder="1" applyAlignment="1">
      <alignment horizontal="center" vertical="center"/>
    </xf>
    <xf numFmtId="49" fontId="86" fillId="25" borderId="0" xfId="70" applyNumberFormat="1" applyFont="1" applyFill="1" applyBorder="1" applyAlignment="1">
      <alignment horizontal="left" indent="1"/>
    </xf>
    <xf numFmtId="0" fontId="83" fillId="0" borderId="0" xfId="70" applyFont="1"/>
    <xf numFmtId="0" fontId="25" fillId="25" borderId="0" xfId="70" applyFont="1" applyFill="1"/>
    <xf numFmtId="0" fontId="25" fillId="25" borderId="20" xfId="70" applyFont="1" applyFill="1" applyBorder="1"/>
    <xf numFmtId="49" fontId="12" fillId="25" borderId="0" xfId="70" applyNumberFormat="1" applyFont="1" applyFill="1" applyBorder="1" applyAlignment="1">
      <alignment horizontal="left" indent="1"/>
    </xf>
    <xf numFmtId="0" fontId="25" fillId="0" borderId="0" xfId="70" applyFont="1"/>
    <xf numFmtId="0" fontId="25" fillId="0" borderId="0" xfId="70" applyFont="1" applyFill="1"/>
    <xf numFmtId="0" fontId="83" fillId="25" borderId="0" xfId="70" applyFont="1" applyFill="1"/>
    <xf numFmtId="0" fontId="83" fillId="25" borderId="20" xfId="70" applyFont="1" applyFill="1" applyBorder="1"/>
    <xf numFmtId="49" fontId="83" fillId="25" borderId="0" xfId="70" applyNumberFormat="1" applyFont="1" applyFill="1" applyBorder="1" applyAlignment="1">
      <alignment horizontal="left" indent="1"/>
    </xf>
    <xf numFmtId="0" fontId="83" fillId="0" borderId="0" xfId="70" applyFont="1" applyFill="1"/>
    <xf numFmtId="0" fontId="68" fillId="25" borderId="20" xfId="70" applyFont="1" applyFill="1" applyBorder="1"/>
    <xf numFmtId="0" fontId="67" fillId="25" borderId="0" xfId="70" applyFont="1" applyFill="1" applyBorder="1" applyAlignment="1">
      <alignment horizontal="left"/>
    </xf>
    <xf numFmtId="0" fontId="67" fillId="25" borderId="0" xfId="70" applyFont="1" applyFill="1" applyBorder="1" applyAlignment="1">
      <alignment horizontal="justify" vertical="center"/>
    </xf>
    <xf numFmtId="165" fontId="67" fillId="25" borderId="0" xfId="70" applyNumberFormat="1" applyFont="1" applyFill="1" applyBorder="1" applyAlignment="1">
      <alignment horizontal="center" vertical="center"/>
    </xf>
    <xf numFmtId="165" fontId="67" fillId="25" borderId="0" xfId="70" applyNumberFormat="1" applyFont="1" applyFill="1" applyBorder="1" applyAlignment="1">
      <alignment horizontal="right" vertical="center" wrapText="1"/>
    </xf>
    <xf numFmtId="0" fontId="15" fillId="31" borderId="20" xfId="70" applyFont="1" applyFill="1" applyBorder="1" applyAlignment="1">
      <alignment horizontal="center" vertical="center"/>
    </xf>
    <xf numFmtId="49" fontId="4" fillId="25" borderId="0" xfId="70" applyNumberFormat="1" applyFont="1" applyFill="1" applyBorder="1" applyAlignment="1">
      <alignment horizontal="center"/>
    </xf>
    <xf numFmtId="49" fontId="13" fillId="25" borderId="0" xfId="70" applyNumberFormat="1" applyFont="1" applyFill="1" applyBorder="1" applyAlignment="1">
      <alignment horizontal="center"/>
    </xf>
    <xf numFmtId="0" fontId="13" fillId="25" borderId="0" xfId="70" applyNumberFormat="1" applyFont="1" applyFill="1" applyBorder="1" applyAlignment="1">
      <alignment horizontal="center"/>
    </xf>
    <xf numFmtId="0" fontId="3" fillId="0" borderId="0" xfId="70" applyFont="1"/>
    <xf numFmtId="3" fontId="3" fillId="0" borderId="0" xfId="70" applyNumberFormat="1" applyFont="1" applyAlignment="1">
      <alignment horizontal="center"/>
    </xf>
    <xf numFmtId="0" fontId="3" fillId="0" borderId="0" xfId="70" applyFont="1" applyAlignment="1">
      <alignment horizontal="center"/>
    </xf>
    <xf numFmtId="3" fontId="3" fillId="0" borderId="0" xfId="70" applyNumberFormat="1" applyAlignment="1">
      <alignment horizontal="center"/>
    </xf>
    <xf numFmtId="0" fontId="83" fillId="25" borderId="0" xfId="70" applyFont="1" applyFill="1" applyBorder="1" applyAlignment="1">
      <alignment horizontal="left"/>
    </xf>
    <xf numFmtId="0" fontId="4" fillId="0" borderId="0" xfId="70" applyFont="1" applyAlignment="1">
      <alignment horizontal="right"/>
    </xf>
    <xf numFmtId="0" fontId="31" fillId="25" borderId="0" xfId="70" applyFont="1" applyFill="1" applyAlignment="1">
      <alignment vertical="center"/>
    </xf>
    <xf numFmtId="0" fontId="31" fillId="25" borderId="20" xfId="70" applyFont="1" applyFill="1" applyBorder="1" applyAlignment="1">
      <alignment vertical="center"/>
    </xf>
    <xf numFmtId="0" fontId="83"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31" fillId="0" borderId="0" xfId="70" applyFont="1" applyAlignment="1">
      <alignment vertical="center"/>
    </xf>
    <xf numFmtId="0" fontId="31" fillId="26" borderId="0" xfId="70" applyFont="1" applyFill="1" applyBorder="1" applyAlignment="1">
      <alignment vertical="center"/>
    </xf>
    <xf numFmtId="0" fontId="33" fillId="26" borderId="0" xfId="70" applyFont="1" applyFill="1" applyBorder="1" applyAlignment="1">
      <alignment vertical="center"/>
    </xf>
    <xf numFmtId="0" fontId="31" fillId="0" borderId="0" xfId="70" applyFont="1" applyBorder="1" applyAlignment="1">
      <alignment vertical="center"/>
    </xf>
    <xf numFmtId="164" fontId="3" fillId="26" borderId="0" xfId="70" applyNumberFormat="1" applyFill="1" applyBorder="1"/>
    <xf numFmtId="0" fontId="14" fillId="25" borderId="0" xfId="70" applyFont="1" applyFill="1" applyBorder="1" applyAlignment="1">
      <alignment vertical="center"/>
    </xf>
    <xf numFmtId="0" fontId="5" fillId="25" borderId="0" xfId="70" applyFont="1" applyFill="1" applyBorder="1" applyAlignment="1">
      <alignment vertical="center"/>
    </xf>
    <xf numFmtId="0" fontId="31" fillId="25" borderId="20" xfId="70" applyFont="1" applyFill="1" applyBorder="1"/>
    <xf numFmtId="0" fontId="33" fillId="25" borderId="0" xfId="70" applyFont="1" applyFill="1" applyBorder="1"/>
    <xf numFmtId="3" fontId="13" fillId="25" borderId="0" xfId="70" applyNumberFormat="1" applyFont="1" applyFill="1" applyBorder="1"/>
    <xf numFmtId="0" fontId="10" fillId="25" borderId="0" xfId="70" applyFont="1" applyFill="1" applyAlignment="1"/>
    <xf numFmtId="0" fontId="10" fillId="25" borderId="20" xfId="70" applyFont="1" applyFill="1" applyBorder="1" applyAlignment="1"/>
    <xf numFmtId="0" fontId="10" fillId="25" borderId="0" xfId="70" applyFont="1" applyFill="1" applyBorder="1" applyAlignment="1"/>
    <xf numFmtId="0" fontId="10" fillId="0" borderId="0" xfId="70" applyFont="1" applyAlignment="1"/>
    <xf numFmtId="3" fontId="4" fillId="25" borderId="0" xfId="70" applyNumberFormat="1" applyFont="1" applyFill="1" applyBorder="1"/>
    <xf numFmtId="0" fontId="3" fillId="0" borderId="20" xfId="70" applyBorder="1"/>
    <xf numFmtId="0" fontId="17" fillId="25" borderId="0" xfId="70" applyFont="1" applyFill="1" applyBorder="1" applyAlignment="1">
      <alignment vertical="center"/>
    </xf>
    <xf numFmtId="0" fontId="13" fillId="25" borderId="0" xfId="70" applyFont="1" applyFill="1" applyBorder="1" applyAlignment="1">
      <alignment horizontal="left" vertical="center"/>
    </xf>
    <xf numFmtId="0" fontId="15" fillId="39" borderId="20" xfId="70" applyFont="1" applyFill="1" applyBorder="1" applyAlignment="1">
      <alignment horizontal="center" vertical="center"/>
    </xf>
    <xf numFmtId="0" fontId="22" fillId="0" borderId="0" xfId="70" applyFont="1" applyFill="1"/>
    <xf numFmtId="3" fontId="3" fillId="0" borderId="0" xfId="70" applyNumberFormat="1" applyFill="1"/>
    <xf numFmtId="0" fontId="22" fillId="0" borderId="0" xfId="70" applyFont="1"/>
    <xf numFmtId="0" fontId="12" fillId="24" borderId="0" xfId="40" applyFont="1" applyFill="1" applyBorder="1" applyAlignment="1">
      <alignment horizontal="left" indent="2"/>
    </xf>
    <xf numFmtId="0" fontId="83" fillId="25" borderId="0" xfId="70" applyFont="1" applyFill="1" applyBorder="1" applyAlignment="1">
      <alignment horizontal="left"/>
    </xf>
    <xf numFmtId="0" fontId="12" fillId="25" borderId="0" xfId="70" applyFont="1" applyFill="1" applyBorder="1" applyAlignment="1">
      <alignment horizontal="left"/>
    </xf>
    <xf numFmtId="0" fontId="12" fillId="25" borderId="18" xfId="70" applyFont="1" applyFill="1" applyBorder="1" applyAlignment="1">
      <alignment horizontal="right"/>
    </xf>
    <xf numFmtId="0" fontId="92" fillId="26" borderId="0" xfId="70" applyFont="1" applyFill="1" applyBorder="1" applyAlignment="1">
      <alignment horizontal="left"/>
    </xf>
    <xf numFmtId="0" fontId="30" fillId="24" borderId="0" xfId="40" applyFont="1" applyFill="1" applyBorder="1" applyAlignment="1">
      <alignment horizontal="left" vertical="top" wrapText="1"/>
    </xf>
    <xf numFmtId="3" fontId="92" fillId="26" borderId="0" xfId="70" applyNumberFormat="1" applyFont="1" applyFill="1" applyBorder="1" applyAlignment="1">
      <alignment horizontal="left"/>
    </xf>
    <xf numFmtId="49" fontId="13" fillId="25" borderId="0" xfId="70" applyNumberFormat="1" applyFont="1" applyFill="1" applyBorder="1" applyAlignment="1">
      <alignment horizontal="left"/>
    </xf>
    <xf numFmtId="3" fontId="3" fillId="0" borderId="0" xfId="70" applyNumberFormat="1" applyFill="1" applyAlignment="1">
      <alignment horizontal="center"/>
    </xf>
    <xf numFmtId="0" fontId="3" fillId="0" borderId="0" xfId="70" applyFont="1" applyFill="1"/>
    <xf numFmtId="3" fontId="12" fillId="26" borderId="0" xfId="40" applyNumberFormat="1" applyFont="1" applyFill="1" applyBorder="1" applyAlignment="1">
      <alignment horizontal="right" wrapText="1"/>
    </xf>
    <xf numFmtId="3" fontId="10" fillId="26" borderId="10" xfId="70" applyNumberFormat="1" applyFont="1" applyFill="1" applyBorder="1" applyAlignment="1">
      <alignment horizontal="center"/>
    </xf>
    <xf numFmtId="3" fontId="3" fillId="26" borderId="0" xfId="70" applyNumberFormat="1" applyFill="1" applyBorder="1" applyAlignment="1">
      <alignment horizontal="center"/>
    </xf>
    <xf numFmtId="164" fontId="83" fillId="26" borderId="0" xfId="40" applyNumberFormat="1" applyFont="1" applyFill="1" applyBorder="1" applyAlignment="1">
      <alignment horizontal="right" indent="1"/>
    </xf>
    <xf numFmtId="0" fontId="84" fillId="26" borderId="0" xfId="70" applyFont="1" applyFill="1"/>
    <xf numFmtId="165" fontId="84" fillId="26" borderId="0" xfId="70" applyNumberFormat="1" applyFont="1" applyFill="1" applyBorder="1" applyAlignment="1">
      <alignment horizontal="center" vertical="center"/>
    </xf>
    <xf numFmtId="165" fontId="3" fillId="26" borderId="0" xfId="70" applyNumberFormat="1" applyFont="1" applyFill="1" applyBorder="1" applyAlignment="1">
      <alignment horizontal="center" vertical="center"/>
    </xf>
    <xf numFmtId="0" fontId="87" fillId="26" borderId="0" xfId="70" applyFont="1" applyFill="1" applyAlignment="1">
      <alignment vertical="center"/>
    </xf>
    <xf numFmtId="165" fontId="25" fillId="26" borderId="0" xfId="70" applyNumberFormat="1" applyFont="1" applyFill="1" applyBorder="1" applyAlignment="1">
      <alignment horizontal="center" vertical="center"/>
    </xf>
    <xf numFmtId="165" fontId="83" fillId="26" borderId="0" xfId="70" applyNumberFormat="1" applyFont="1" applyFill="1" applyBorder="1" applyAlignment="1">
      <alignment horizontal="center" vertical="center"/>
    </xf>
    <xf numFmtId="0" fontId="13" fillId="26" borderId="0" xfId="70" applyNumberFormat="1" applyFont="1" applyFill="1" applyBorder="1" applyAlignment="1">
      <alignment horizontal="right"/>
    </xf>
    <xf numFmtId="164" fontId="3" fillId="0" borderId="0" xfId="70" applyNumberFormat="1"/>
    <xf numFmtId="0" fontId="12" fillId="25" borderId="62" xfId="62" applyFont="1" applyFill="1" applyBorder="1" applyAlignment="1">
      <alignment horizontal="center"/>
    </xf>
    <xf numFmtId="0" fontId="12" fillId="25" borderId="63" xfId="62" applyFont="1" applyFill="1" applyBorder="1" applyAlignment="1">
      <alignment horizontal="center"/>
    </xf>
    <xf numFmtId="0" fontId="12" fillId="25" borderId="61" xfId="62" applyFont="1" applyFill="1" applyBorder="1" applyAlignment="1">
      <alignment horizontal="center"/>
    </xf>
    <xf numFmtId="0" fontId="13" fillId="25" borderId="0" xfId="0" applyFont="1" applyFill="1" applyBorder="1" applyAlignment="1">
      <alignment horizontal="left"/>
    </xf>
    <xf numFmtId="0" fontId="17" fillId="25" borderId="0" xfId="0" applyFont="1" applyFill="1" applyBorder="1" applyAlignment="1">
      <alignment horizontal="right"/>
    </xf>
    <xf numFmtId="0" fontId="12" fillId="25" borderId="11" xfId="0" applyFont="1" applyFill="1" applyBorder="1" applyAlignment="1">
      <alignment horizontal="center"/>
    </xf>
    <xf numFmtId="0" fontId="6" fillId="25" borderId="0" xfId="0" applyFont="1" applyFill="1" applyBorder="1"/>
    <xf numFmtId="0" fontId="11" fillId="25" borderId="0" xfId="0" applyFont="1" applyFill="1" applyBorder="1"/>
    <xf numFmtId="0" fontId="25" fillId="26" borderId="0" xfId="62" applyFont="1" applyFill="1" applyBorder="1"/>
    <xf numFmtId="3" fontId="13" fillId="26" borderId="0" xfId="62" applyNumberFormat="1" applyFont="1" applyFill="1" applyBorder="1" applyAlignment="1">
      <alignment horizontal="right" indent="2"/>
    </xf>
    <xf numFmtId="0" fontId="68" fillId="26" borderId="0" xfId="62" applyFont="1" applyFill="1" applyBorder="1" applyAlignment="1"/>
    <xf numFmtId="0" fontId="14" fillId="26" borderId="0" xfId="62" applyFont="1" applyFill="1" applyBorder="1"/>
    <xf numFmtId="0" fontId="13" fillId="26" borderId="0" xfId="0" applyFont="1" applyFill="1" applyBorder="1" applyAlignment="1">
      <alignment horizontal="left"/>
    </xf>
    <xf numFmtId="0" fontId="17" fillId="26" borderId="0" xfId="70" applyFont="1" applyFill="1" applyBorder="1" applyAlignment="1">
      <alignment horizontal="left"/>
    </xf>
    <xf numFmtId="0" fontId="83" fillId="25" borderId="0" xfId="70" applyFont="1" applyFill="1" applyBorder="1" applyAlignment="1"/>
    <xf numFmtId="167" fontId="31" fillId="0" borderId="0" xfId="70" applyNumberFormat="1" applyFont="1" applyBorder="1" applyAlignment="1">
      <alignment vertical="center"/>
    </xf>
    <xf numFmtId="0" fontId="83" fillId="25" borderId="20" xfId="70" applyFont="1" applyFill="1" applyBorder="1" applyAlignment="1">
      <alignment horizontal="left" indent="1"/>
    </xf>
    <xf numFmtId="0" fontId="3" fillId="45" borderId="0" xfId="70" applyFill="1" applyBorder="1"/>
    <xf numFmtId="0" fontId="13" fillId="45" borderId="0" xfId="70" applyFont="1" applyFill="1" applyBorder="1"/>
    <xf numFmtId="164" fontId="13" fillId="46" borderId="0" xfId="40" applyNumberFormat="1" applyFont="1" applyFill="1" applyBorder="1" applyAlignment="1">
      <alignment horizontal="center" wrapText="1"/>
    </xf>
    <xf numFmtId="0" fontId="6" fillId="45" borderId="0" xfId="70" applyFont="1" applyFill="1" applyBorder="1"/>
    <xf numFmtId="0" fontId="3" fillId="36" borderId="0" xfId="70" applyFill="1" applyBorder="1"/>
    <xf numFmtId="164" fontId="3" fillId="36" borderId="0" xfId="70" applyNumberFormat="1" applyFill="1" applyBorder="1"/>
    <xf numFmtId="0" fontId="17" fillId="36" borderId="0" xfId="70" applyFont="1" applyFill="1" applyBorder="1" applyAlignment="1">
      <alignment horizontal="right"/>
    </xf>
    <xf numFmtId="0" fontId="6" fillId="36" borderId="0" xfId="70" applyFont="1" applyFill="1" applyBorder="1"/>
    <xf numFmtId="0" fontId="120" fillId="0" borderId="0" xfId="70" applyFont="1" applyBorder="1" applyAlignment="1">
      <alignment vertical="center"/>
    </xf>
    <xf numFmtId="0" fontId="120" fillId="0" borderId="0" xfId="70" applyFont="1" applyBorder="1"/>
    <xf numFmtId="0" fontId="121" fillId="0" borderId="0" xfId="70" applyFont="1" applyBorder="1" applyAlignment="1">
      <alignment wrapText="1"/>
    </xf>
    <xf numFmtId="0" fontId="120" fillId="0" borderId="0" xfId="70" applyFont="1"/>
    <xf numFmtId="167" fontId="120" fillId="0" borderId="0" xfId="70" applyNumberFormat="1" applyFont="1" applyBorder="1" applyAlignment="1">
      <alignment vertical="center"/>
    </xf>
    <xf numFmtId="165" fontId="120" fillId="0" borderId="0" xfId="70" applyNumberFormat="1" applyFont="1" applyBorder="1" applyAlignment="1">
      <alignment vertical="center"/>
    </xf>
    <xf numFmtId="0" fontId="3" fillId="0" borderId="0" xfId="70" applyFill="1" applyAlignment="1">
      <alignment vertical="center"/>
    </xf>
    <xf numFmtId="0" fontId="3" fillId="0" borderId="20" xfId="70" applyFill="1" applyBorder="1" applyAlignment="1">
      <alignment vertical="center"/>
    </xf>
    <xf numFmtId="0" fontId="3" fillId="0" borderId="0" xfId="70" applyFill="1" applyBorder="1" applyAlignment="1">
      <alignment vertical="center"/>
    </xf>
    <xf numFmtId="0" fontId="120" fillId="0" borderId="0" xfId="70" applyFont="1" applyFill="1" applyBorder="1" applyAlignment="1">
      <alignment vertical="center"/>
    </xf>
    <xf numFmtId="0" fontId="3" fillId="26" borderId="0" xfId="70" applyFill="1" applyAlignment="1">
      <alignment vertical="center"/>
    </xf>
    <xf numFmtId="0" fontId="12" fillId="26" borderId="11" xfId="62" applyFont="1" applyFill="1" applyBorder="1" applyAlignment="1">
      <alignment horizontal="center" vertical="center"/>
    </xf>
    <xf numFmtId="0" fontId="31" fillId="0" borderId="0" xfId="70" applyFont="1" applyFill="1"/>
    <xf numFmtId="0" fontId="122" fillId="47" borderId="0" xfId="70" applyFont="1" applyFill="1" applyBorder="1"/>
    <xf numFmtId="0" fontId="122" fillId="47" borderId="0" xfId="70" applyFont="1" applyFill="1" applyBorder="1" applyAlignment="1">
      <alignment vertical="center"/>
    </xf>
    <xf numFmtId="167" fontId="83" fillId="26" borderId="0" xfId="59" applyNumberFormat="1" applyFont="1" applyFill="1" applyBorder="1" applyAlignment="1">
      <alignment horizontal="right"/>
    </xf>
    <xf numFmtId="167" fontId="13" fillId="26" borderId="0" xfId="59" applyNumberFormat="1" applyFont="1" applyFill="1" applyBorder="1" applyAlignment="1">
      <alignment horizontal="right"/>
    </xf>
    <xf numFmtId="167" fontId="13" fillId="26" borderId="0" xfId="59" applyNumberFormat="1" applyFont="1" applyFill="1" applyBorder="1" applyAlignment="1">
      <alignment horizontal="right" indent="1"/>
    </xf>
    <xf numFmtId="0" fontId="49" fillId="26" borderId="31" xfId="63" applyFont="1" applyFill="1" applyBorder="1" applyAlignment="1">
      <alignment horizontal="left" vertical="center"/>
    </xf>
    <xf numFmtId="0" fontId="49" fillId="26" borderId="32" xfId="63" applyFont="1" applyFill="1" applyBorder="1" applyAlignment="1">
      <alignment horizontal="left" vertical="center"/>
    </xf>
    <xf numFmtId="165" fontId="97" fillId="26" borderId="0" xfId="70" applyNumberFormat="1" applyFont="1" applyFill="1" applyBorder="1" applyAlignment="1">
      <alignment horizontal="right"/>
    </xf>
    <xf numFmtId="0" fontId="12" fillId="25" borderId="11" xfId="70" applyFont="1" applyFill="1" applyBorder="1" applyAlignment="1">
      <alignment horizontal="center"/>
    </xf>
    <xf numFmtId="2" fontId="10" fillId="26" borderId="0" xfId="62" applyNumberFormat="1" applyFont="1" applyFill="1" applyBorder="1" applyAlignment="1">
      <alignment horizontal="left" indent="1"/>
    </xf>
    <xf numFmtId="0" fontId="17" fillId="25" borderId="0" xfId="70" applyFont="1" applyFill="1" applyBorder="1" applyAlignment="1">
      <alignment horizontal="right"/>
    </xf>
    <xf numFmtId="165" fontId="3" fillId="0" borderId="0" xfId="70" applyNumberFormat="1" applyAlignment="1"/>
    <xf numFmtId="0" fontId="3" fillId="25" borderId="20" xfId="70" applyFill="1" applyBorder="1" applyAlignment="1"/>
    <xf numFmtId="0" fontId="13" fillId="25" borderId="0" xfId="70" applyFont="1" applyFill="1" applyBorder="1" applyAlignment="1"/>
    <xf numFmtId="0" fontId="13" fillId="0" borderId="0" xfId="70" applyFont="1" applyFill="1" applyBorder="1" applyAlignment="1"/>
    <xf numFmtId="0" fontId="17" fillId="0" borderId="0" xfId="70" applyFont="1" applyFill="1" applyBorder="1" applyAlignment="1">
      <alignment horizontal="right"/>
    </xf>
    <xf numFmtId="0" fontId="13" fillId="24" borderId="0" xfId="61" applyFont="1" applyFill="1" applyBorder="1" applyAlignment="1">
      <alignment horizontal="left"/>
    </xf>
    <xf numFmtId="0" fontId="110" fillId="27" borderId="0" xfId="61" applyFont="1" applyFill="1" applyBorder="1" applyAlignment="1">
      <alignment horizontal="left"/>
    </xf>
    <xf numFmtId="0" fontId="13" fillId="24" borderId="0" xfId="61" applyFont="1" applyFill="1" applyBorder="1" applyAlignment="1"/>
    <xf numFmtId="0" fontId="12" fillId="24" borderId="0" xfId="40" applyFont="1" applyFill="1" applyBorder="1" applyAlignment="1" applyProtection="1">
      <alignment horizontal="left" indent="1"/>
    </xf>
    <xf numFmtId="0" fontId="17" fillId="24" borderId="0" xfId="40" applyFont="1" applyFill="1" applyBorder="1" applyAlignment="1" applyProtection="1">
      <alignment horizontal="left" indent="1"/>
    </xf>
    <xf numFmtId="168" fontId="13" fillId="24" borderId="0" xfId="40" applyNumberFormat="1" applyFont="1" applyFill="1" applyBorder="1" applyAlignment="1" applyProtection="1">
      <alignment horizontal="right" wrapText="1"/>
    </xf>
    <xf numFmtId="0" fontId="12" fillId="24" borderId="0" xfId="40" applyFont="1" applyFill="1" applyBorder="1" applyProtection="1"/>
    <xf numFmtId="0" fontId="13" fillId="24" borderId="0" xfId="40" applyFont="1" applyFill="1" applyBorder="1" applyProtection="1"/>
    <xf numFmtId="0" fontId="15" fillId="31" borderId="20" xfId="62" applyFont="1" applyFill="1" applyBorder="1" applyAlignment="1" applyProtection="1">
      <alignment horizontal="center" vertical="center"/>
    </xf>
    <xf numFmtId="0" fontId="83" fillId="24" borderId="0" xfId="40" applyFont="1" applyFill="1" applyBorder="1" applyProtection="1"/>
    <xf numFmtId="0" fontId="12" fillId="24" borderId="0" xfId="40" applyFont="1" applyFill="1" applyBorder="1" applyAlignment="1" applyProtection="1">
      <alignment horizontal="left"/>
    </xf>
    <xf numFmtId="0" fontId="17" fillId="24" borderId="0" xfId="40" applyFont="1" applyFill="1" applyBorder="1" applyAlignment="1" applyProtection="1">
      <alignment horizontal="left"/>
    </xf>
    <xf numFmtId="165" fontId="84" fillId="0" borderId="0" xfId="70" applyNumberFormat="1" applyFont="1"/>
    <xf numFmtId="3" fontId="10" fillId="26" borderId="0" xfId="70" applyNumberFormat="1" applyFont="1" applyFill="1" applyBorder="1" applyAlignment="1">
      <alignment horizontal="right"/>
    </xf>
    <xf numFmtId="0" fontId="83" fillId="45" borderId="0" xfId="70" applyFont="1" applyFill="1" applyBorder="1" applyAlignment="1">
      <alignment horizontal="right"/>
    </xf>
    <xf numFmtId="167" fontId="83" fillId="25" borderId="0" xfId="59" applyNumberFormat="1" applyFont="1" applyFill="1" applyBorder="1" applyAlignment="1">
      <alignment horizontal="right" indent="1"/>
    </xf>
    <xf numFmtId="170" fontId="12" fillId="25" borderId="11" xfId="70" applyNumberFormat="1" applyFont="1" applyFill="1" applyBorder="1" applyAlignment="1">
      <alignment horizontal="center"/>
    </xf>
    <xf numFmtId="171" fontId="17" fillId="26" borderId="0" xfId="40" applyNumberFormat="1" applyFont="1" applyFill="1" applyBorder="1" applyAlignment="1">
      <alignment horizontal="right" wrapText="1"/>
    </xf>
    <xf numFmtId="171" fontId="17" fillId="25" borderId="0" xfId="40" applyNumberFormat="1" applyFont="1" applyFill="1" applyBorder="1" applyAlignment="1">
      <alignment horizontal="right" wrapText="1"/>
    </xf>
    <xf numFmtId="165" fontId="83" fillId="25" borderId="0" xfId="0" applyNumberFormat="1" applyFont="1" applyFill="1" applyBorder="1" applyAlignment="1">
      <alignment horizontal="center" vertical="center"/>
    </xf>
    <xf numFmtId="165" fontId="4" fillId="25" borderId="0" xfId="0" applyNumberFormat="1" applyFont="1" applyFill="1" applyBorder="1" applyAlignment="1">
      <alignment horizontal="center"/>
    </xf>
    <xf numFmtId="167" fontId="83" fillId="25" borderId="0" xfId="0" applyNumberFormat="1" applyFont="1" applyFill="1" applyBorder="1" applyAlignment="1">
      <alignment horizontal="center" vertical="center"/>
    </xf>
    <xf numFmtId="0" fontId="12" fillId="25" borderId="11" xfId="70" applyFont="1" applyFill="1" applyBorder="1" applyAlignment="1" applyProtection="1">
      <alignment horizontal="center"/>
    </xf>
    <xf numFmtId="0" fontId="12" fillId="25" borderId="12" xfId="70" applyFont="1" applyFill="1" applyBorder="1" applyAlignment="1" applyProtection="1">
      <alignment horizontal="center"/>
    </xf>
    <xf numFmtId="0" fontId="54" fillId="26" borderId="37" xfId="70" applyFont="1" applyFill="1" applyBorder="1" applyAlignment="1">
      <alignment horizontal="right"/>
    </xf>
    <xf numFmtId="0" fontId="54" fillId="26" borderId="35" xfId="70" applyFont="1" applyFill="1" applyBorder="1" applyAlignment="1">
      <alignment horizontal="right"/>
    </xf>
    <xf numFmtId="49" fontId="92" fillId="26" borderId="0" xfId="70" applyNumberFormat="1" applyFont="1" applyFill="1" applyBorder="1" applyAlignment="1">
      <alignment horizontal="left" vertical="center" indent="1"/>
    </xf>
    <xf numFmtId="0" fontId="92" fillId="26" borderId="0" xfId="70" applyFont="1" applyFill="1" applyBorder="1"/>
    <xf numFmtId="0" fontId="52" fillId="26" borderId="0" xfId="70" applyFont="1" applyFill="1" applyBorder="1"/>
    <xf numFmtId="0" fontId="52" fillId="26" borderId="0" xfId="70" applyFont="1" applyFill="1" applyBorder="1" applyAlignment="1">
      <alignment horizontal="center"/>
    </xf>
    <xf numFmtId="0" fontId="52" fillId="26" borderId="0" xfId="70" applyFont="1" applyFill="1" applyBorder="1" applyAlignment="1">
      <alignment horizontal="right"/>
    </xf>
    <xf numFmtId="0" fontId="52" fillId="26" borderId="11" xfId="70" applyFont="1" applyFill="1" applyBorder="1" applyAlignment="1">
      <alignment horizontal="right"/>
    </xf>
    <xf numFmtId="49" fontId="13" fillId="26" borderId="12" xfId="70" applyNumberFormat="1" applyFont="1" applyFill="1" applyBorder="1" applyAlignment="1">
      <alignment horizontal="center" vertical="center" wrapText="1"/>
    </xf>
    <xf numFmtId="0" fontId="13" fillId="26" borderId="12" xfId="70" applyFont="1" applyFill="1" applyBorder="1" applyAlignment="1">
      <alignment horizontal="center" vertical="center" wrapText="1"/>
    </xf>
    <xf numFmtId="164" fontId="13" fillId="27" borderId="58" xfId="40" applyNumberFormat="1" applyFont="1" applyFill="1" applyBorder="1" applyAlignment="1">
      <alignment horizontal="center" wrapText="1"/>
    </xf>
    <xf numFmtId="164" fontId="13" fillId="27" borderId="11" xfId="40" applyNumberFormat="1" applyFont="1" applyFill="1" applyBorder="1" applyAlignment="1">
      <alignment horizontal="center" wrapText="1"/>
    </xf>
    <xf numFmtId="165" fontId="13" fillId="27" borderId="0" xfId="40" applyNumberFormat="1" applyFont="1" applyFill="1" applyBorder="1" applyAlignment="1">
      <alignment horizontal="right" wrapText="1" indent="1"/>
    </xf>
    <xf numFmtId="0" fontId="12" fillId="25" borderId="12" xfId="62" applyFont="1" applyFill="1" applyBorder="1" applyAlignment="1">
      <alignment horizontal="center" vertical="center" wrapText="1"/>
    </xf>
    <xf numFmtId="0" fontId="57" fillId="25" borderId="0" xfId="70" applyFont="1" applyFill="1" applyAlignment="1"/>
    <xf numFmtId="0" fontId="57" fillId="0" borderId="0" xfId="70" applyFont="1" applyBorder="1" applyAlignment="1"/>
    <xf numFmtId="0" fontId="98" fillId="25" borderId="0" xfId="70" applyFont="1" applyFill="1" applyBorder="1" applyAlignment="1">
      <alignment horizontal="left"/>
    </xf>
    <xf numFmtId="0" fontId="6" fillId="25" borderId="0" xfId="70" applyFont="1" applyFill="1" applyBorder="1" applyAlignment="1"/>
    <xf numFmtId="0" fontId="57" fillId="0" borderId="0" xfId="70" applyFont="1" applyAlignment="1"/>
    <xf numFmtId="167" fontId="4" fillId="26" borderId="0" xfId="70" applyNumberFormat="1" applyFont="1" applyFill="1" applyBorder="1" applyAlignment="1">
      <alignment horizontal="right" indent="3"/>
    </xf>
    <xf numFmtId="167" fontId="110" fillId="26" borderId="0" xfId="70" applyNumberFormat="1" applyFont="1" applyFill="1" applyBorder="1" applyAlignment="1">
      <alignment horizontal="right" indent="3"/>
    </xf>
    <xf numFmtId="0" fontId="126" fillId="25" borderId="0" xfId="70" applyFont="1" applyFill="1" applyBorder="1" applyAlignment="1">
      <alignment horizontal="left" vertical="center"/>
    </xf>
    <xf numFmtId="0" fontId="0" fillId="25" borderId="22" xfId="51" applyFont="1" applyFill="1" applyBorder="1"/>
    <xf numFmtId="3" fontId="31" fillId="0" borderId="0" xfId="70" applyNumberFormat="1" applyFont="1" applyBorder="1" applyAlignment="1">
      <alignment vertical="center"/>
    </xf>
    <xf numFmtId="165" fontId="31" fillId="0" borderId="0" xfId="70" applyNumberFormat="1" applyFont="1" applyBorder="1" applyAlignment="1">
      <alignment vertical="center"/>
    </xf>
    <xf numFmtId="174" fontId="14" fillId="0" borderId="0" xfId="62" applyNumberFormat="1" applyFont="1"/>
    <xf numFmtId="165" fontId="3" fillId="0" borderId="0" xfId="62" applyNumberFormat="1"/>
    <xf numFmtId="0" fontId="13" fillId="0" borderId="0" xfId="0" applyFont="1" applyAlignment="1">
      <alignment readingOrder="2"/>
    </xf>
    <xf numFmtId="0" fontId="13" fillId="24" borderId="0" xfId="40" applyFont="1" applyFill="1" applyBorder="1"/>
    <xf numFmtId="0" fontId="13" fillId="37" borderId="0" xfId="62" applyFont="1" applyFill="1" applyAlignment="1">
      <alignment vertical="center" wrapText="1"/>
    </xf>
    <xf numFmtId="0" fontId="105" fillId="39" borderId="0" xfId="62" applyFont="1" applyFill="1" applyBorder="1" applyAlignment="1">
      <alignment vertical="center"/>
    </xf>
    <xf numFmtId="0" fontId="4" fillId="37" borderId="0" xfId="62" applyFont="1" applyFill="1" applyAlignment="1">
      <alignment horizontal="left" vertical="center"/>
    </xf>
    <xf numFmtId="0" fontId="11" fillId="37" borderId="0" xfId="62" applyFont="1" applyFill="1" applyBorder="1" applyAlignment="1">
      <alignment horizontal="right" vertical="top" wrapText="1"/>
    </xf>
    <xf numFmtId="0" fontId="10" fillId="33" borderId="0" xfId="62" applyFont="1" applyFill="1" applyBorder="1" applyAlignment="1">
      <alignment horizontal="right"/>
    </xf>
    <xf numFmtId="0" fontId="11" fillId="33" borderId="0" xfId="62" applyFont="1" applyFill="1" applyBorder="1" applyAlignment="1">
      <alignment horizontal="right" vertical="top" wrapText="1"/>
    </xf>
    <xf numFmtId="0" fontId="11" fillId="37" borderId="38" xfId="62" applyFont="1" applyFill="1" applyBorder="1" applyAlignment="1">
      <alignment horizontal="right" vertical="top" wrapText="1"/>
    </xf>
    <xf numFmtId="0" fontId="12" fillId="37" borderId="0" xfId="62" applyFont="1" applyFill="1" applyBorder="1" applyAlignment="1">
      <alignment horizontal="right" vertical="center"/>
    </xf>
    <xf numFmtId="0" fontId="13" fillId="37" borderId="0" xfId="62" applyFont="1" applyFill="1" applyBorder="1" applyAlignment="1">
      <alignment horizontal="right" vertical="center" wrapText="1"/>
    </xf>
    <xf numFmtId="0" fontId="12" fillId="37" borderId="0" xfId="62" applyFont="1" applyFill="1" applyBorder="1" applyAlignment="1">
      <alignment horizontal="right" vertical="center" wrapText="1"/>
    </xf>
    <xf numFmtId="0" fontId="13" fillId="37" borderId="0" xfId="62" applyFont="1" applyFill="1" applyBorder="1" applyAlignment="1">
      <alignment horizontal="right" vertical="top" wrapText="1"/>
    </xf>
    <xf numFmtId="0" fontId="13" fillId="37" borderId="0" xfId="62" applyFont="1" applyFill="1" applyBorder="1" applyAlignment="1">
      <alignment horizontal="right" vertical="center"/>
    </xf>
    <xf numFmtId="0" fontId="13" fillId="37" borderId="0" xfId="62" applyFont="1" applyFill="1" applyBorder="1" applyAlignment="1">
      <alignment horizontal="right"/>
    </xf>
    <xf numFmtId="0" fontId="13" fillId="37" borderId="0" xfId="62" applyFont="1" applyFill="1" applyBorder="1" applyAlignment="1">
      <alignment horizontal="right" wrapText="1"/>
    </xf>
    <xf numFmtId="0" fontId="13" fillId="37" borderId="38" xfId="62" applyFont="1" applyFill="1" applyBorder="1" applyAlignment="1">
      <alignment horizontal="right"/>
    </xf>
    <xf numFmtId="0" fontId="3" fillId="37" borderId="0" xfId="62" applyFill="1" applyBorder="1" applyAlignment="1">
      <alignment horizontal="right" vertical="center"/>
    </xf>
    <xf numFmtId="0" fontId="13" fillId="37" borderId="0" xfId="62" applyFont="1" applyFill="1" applyAlignment="1">
      <alignment horizontal="right" vertical="center" wrapText="1"/>
    </xf>
    <xf numFmtId="0" fontId="3" fillId="37" borderId="0" xfId="62" applyFill="1" applyBorder="1" applyAlignment="1">
      <alignment horizontal="right"/>
    </xf>
    <xf numFmtId="0" fontId="30" fillId="25" borderId="0" xfId="63" applyFont="1" applyFill="1" applyBorder="1" applyAlignment="1"/>
    <xf numFmtId="175" fontId="64" fillId="37" borderId="0" xfId="62" applyNumberFormat="1" applyFont="1" applyFill="1" applyAlignment="1">
      <alignment vertical="center" wrapText="1"/>
    </xf>
    <xf numFmtId="175" fontId="64" fillId="37" borderId="0" xfId="62" applyNumberFormat="1" applyFont="1" applyFill="1" applyAlignment="1">
      <alignment horizontal="right" vertical="center" wrapText="1"/>
    </xf>
    <xf numFmtId="0" fontId="3" fillId="26" borderId="0" xfId="63" applyFill="1" applyAlignment="1"/>
    <xf numFmtId="0" fontId="17" fillId="25" borderId="48" xfId="63" applyFont="1" applyFill="1" applyBorder="1" applyAlignment="1">
      <alignment horizontal="right"/>
    </xf>
    <xf numFmtId="0" fontId="3" fillId="25" borderId="0" xfId="63" applyFont="1" applyFill="1" applyAlignment="1">
      <alignment vertical="center"/>
    </xf>
    <xf numFmtId="0" fontId="3" fillId="25" borderId="0" xfId="63" applyFont="1" applyFill="1" applyBorder="1" applyAlignment="1">
      <alignment vertical="center"/>
    </xf>
    <xf numFmtId="0" fontId="3" fillId="26" borderId="0" xfId="63" applyFont="1" applyFill="1" applyAlignment="1">
      <alignment vertical="center"/>
    </xf>
    <xf numFmtId="0" fontId="3" fillId="0" borderId="0" xfId="63" applyFont="1" applyAlignment="1">
      <alignment vertical="center"/>
    </xf>
    <xf numFmtId="0" fontId="3" fillId="25" borderId="0" xfId="63" applyFont="1" applyFill="1"/>
    <xf numFmtId="0" fontId="11" fillId="25" borderId="0" xfId="63" applyFont="1" applyFill="1" applyBorder="1"/>
    <xf numFmtId="0" fontId="3" fillId="26" borderId="0" xfId="63" applyFont="1" applyFill="1"/>
    <xf numFmtId="0" fontId="3" fillId="0" borderId="0" xfId="63" applyFont="1"/>
    <xf numFmtId="0" fontId="11" fillId="26" borderId="0" xfId="63" applyFont="1" applyFill="1" applyBorder="1"/>
    <xf numFmtId="0" fontId="12" fillId="26" borderId="10" xfId="63" applyFont="1" applyFill="1" applyBorder="1" applyAlignment="1"/>
    <xf numFmtId="0" fontId="12" fillId="26" borderId="49" xfId="63" applyFont="1" applyFill="1" applyBorder="1" applyAlignment="1"/>
    <xf numFmtId="0" fontId="7" fillId="26" borderId="0" xfId="63" applyFont="1" applyFill="1" applyBorder="1"/>
    <xf numFmtId="0" fontId="7" fillId="25" borderId="0" xfId="63" applyFont="1" applyFill="1" applyBorder="1"/>
    <xf numFmtId="0" fontId="84" fillId="25" borderId="0" xfId="63" applyFont="1" applyFill="1"/>
    <xf numFmtId="0" fontId="84" fillId="25" borderId="0" xfId="63" applyFont="1" applyFill="1" applyBorder="1"/>
    <xf numFmtId="0" fontId="83" fillId="24" borderId="0" xfId="66" applyFont="1" applyFill="1" applyBorder="1" applyAlignment="1">
      <alignment horizontal="left" vertical="top"/>
    </xf>
    <xf numFmtId="0" fontId="83" fillId="27" borderId="0" xfId="40" applyFont="1" applyFill="1" applyBorder="1"/>
    <xf numFmtId="0" fontId="84" fillId="26" borderId="0" xfId="63" applyFont="1" applyFill="1"/>
    <xf numFmtId="0" fontId="84" fillId="0" borderId="0" xfId="63" applyFont="1" applyAlignment="1"/>
    <xf numFmtId="0" fontId="84" fillId="0" borderId="0" xfId="63" applyFont="1"/>
    <xf numFmtId="0" fontId="92" fillId="25" borderId="19" xfId="63" applyFont="1" applyFill="1" applyBorder="1"/>
    <xf numFmtId="0" fontId="84" fillId="25" borderId="0" xfId="63" applyFont="1" applyFill="1" applyAlignment="1"/>
    <xf numFmtId="0" fontId="84" fillId="25" borderId="0" xfId="63" applyFont="1" applyFill="1" applyBorder="1" applyAlignment="1"/>
    <xf numFmtId="0" fontId="83" fillId="24" borderId="0" xfId="66" applyFont="1" applyFill="1" applyBorder="1" applyAlignment="1">
      <alignment horizontal="left"/>
    </xf>
    <xf numFmtId="0" fontId="83" fillId="27" borderId="0" xfId="40" applyFont="1" applyFill="1" applyBorder="1" applyAlignment="1"/>
    <xf numFmtId="4" fontId="95" fillId="27" borderId="0" xfId="40" applyNumberFormat="1" applyFont="1" applyFill="1" applyBorder="1" applyAlignment="1">
      <alignment horizontal="right" wrapText="1"/>
    </xf>
    <xf numFmtId="0" fontId="84" fillId="26" borderId="0" xfId="63" applyFont="1" applyFill="1" applyAlignment="1"/>
    <xf numFmtId="1" fontId="13" fillId="26" borderId="0" xfId="63" applyNumberFormat="1" applyFont="1" applyFill="1" applyBorder="1" applyAlignment="1">
      <alignment horizontal="center" vertical="center" wrapText="1"/>
    </xf>
    <xf numFmtId="0" fontId="50" fillId="27" borderId="0" xfId="66" applyFont="1" applyFill="1" applyBorder="1" applyAlignment="1">
      <alignment horizontal="left"/>
    </xf>
    <xf numFmtId="164" fontId="68" fillId="0" borderId="0" xfId="0" applyNumberFormat="1" applyFont="1"/>
    <xf numFmtId="164" fontId="68" fillId="0" borderId="0" xfId="0" applyNumberFormat="1" applyFont="1" applyAlignment="1"/>
    <xf numFmtId="0" fontId="12" fillId="0" borderId="11" xfId="0" applyFont="1" applyFill="1" applyBorder="1" applyAlignment="1">
      <alignment horizontal="center"/>
    </xf>
    <xf numFmtId="164" fontId="3" fillId="0" borderId="0" xfId="70" applyNumberFormat="1" applyFill="1"/>
    <xf numFmtId="165" fontId="3" fillId="0" borderId="0" xfId="70" applyNumberFormat="1" applyFill="1" applyAlignment="1">
      <alignment vertical="center"/>
    </xf>
    <xf numFmtId="0" fontId="68" fillId="0" borderId="0" xfId="70" applyFont="1" applyFill="1"/>
    <xf numFmtId="166" fontId="3" fillId="0" borderId="0" xfId="70" applyNumberFormat="1" applyFill="1"/>
    <xf numFmtId="1" fontId="115" fillId="26" borderId="0" xfId="70" applyNumberFormat="1" applyFont="1" applyFill="1" applyBorder="1" applyAlignment="1">
      <alignment horizontal="right"/>
    </xf>
    <xf numFmtId="0" fontId="17" fillId="27" borderId="0" xfId="40" applyFont="1" applyFill="1" applyBorder="1" applyAlignment="1"/>
    <xf numFmtId="167" fontId="10" fillId="26" borderId="0" xfId="70" applyNumberFormat="1" applyFont="1" applyFill="1" applyBorder="1" applyAlignment="1">
      <alignment horizontal="right"/>
    </xf>
    <xf numFmtId="3" fontId="95" fillId="25" borderId="0" xfId="63" applyNumberFormat="1" applyFont="1" applyFill="1" applyBorder="1" applyAlignment="1">
      <alignment horizontal="right"/>
    </xf>
    <xf numFmtId="0" fontId="49" fillId="26" borderId="0" xfId="70" applyFont="1" applyFill="1"/>
    <xf numFmtId="0" fontId="12" fillId="25" borderId="66" xfId="70" applyFont="1" applyFill="1" applyBorder="1" applyAlignment="1">
      <alignment horizontal="center"/>
    </xf>
    <xf numFmtId="3" fontId="95" fillId="25" borderId="0" xfId="63" applyNumberFormat="1" applyFont="1" applyFill="1" applyBorder="1" applyAlignment="1"/>
    <xf numFmtId="0" fontId="17" fillId="24" borderId="19" xfId="61" applyFont="1" applyFill="1" applyBorder="1" applyAlignment="1">
      <alignment horizontal="left" wrapText="1"/>
    </xf>
    <xf numFmtId="3" fontId="30" fillId="0" borderId="0" xfId="70" applyNumberFormat="1" applyFont="1"/>
    <xf numFmtId="0" fontId="12" fillId="26" borderId="12" xfId="70" applyFont="1" applyFill="1" applyBorder="1" applyAlignment="1">
      <alignment horizontal="center"/>
    </xf>
    <xf numFmtId="0" fontId="12" fillId="25" borderId="12" xfId="51" applyFont="1" applyFill="1" applyBorder="1" applyAlignment="1">
      <alignment horizontal="center" vertical="center"/>
    </xf>
    <xf numFmtId="0" fontId="3" fillId="26" borderId="0" xfId="52" applyFill="1" applyBorder="1"/>
    <xf numFmtId="0" fontId="12" fillId="25" borderId="0" xfId="52" applyFont="1" applyFill="1" applyBorder="1" applyAlignment="1">
      <alignment horizontal="left"/>
    </xf>
    <xf numFmtId="0" fontId="111" fillId="25" borderId="0" xfId="52" applyFont="1" applyFill="1" applyBorder="1" applyAlignment="1">
      <alignment horizontal="left"/>
    </xf>
    <xf numFmtId="0" fontId="12" fillId="25" borderId="0" xfId="51" applyFont="1" applyFill="1" applyBorder="1" applyAlignment="1">
      <alignment horizontal="right"/>
    </xf>
    <xf numFmtId="0" fontId="0" fillId="26" borderId="22" xfId="51" applyFont="1" applyFill="1" applyBorder="1"/>
    <xf numFmtId="0" fontId="10" fillId="25" borderId="22" xfId="51" applyFont="1" applyFill="1" applyBorder="1" applyAlignment="1">
      <alignment horizontal="left"/>
    </xf>
    <xf numFmtId="0" fontId="49" fillId="25" borderId="22" xfId="51" applyFont="1" applyFill="1" applyBorder="1" applyAlignment="1">
      <alignment horizontal="left"/>
    </xf>
    <xf numFmtId="0" fontId="0" fillId="0" borderId="22" xfId="51" applyFont="1" applyBorder="1"/>
    <xf numFmtId="0" fontId="17" fillId="0" borderId="0" xfId="51" applyFont="1" applyBorder="1" applyAlignment="1">
      <alignment vertical="top"/>
    </xf>
    <xf numFmtId="0" fontId="6" fillId="25" borderId="0" xfId="51" applyFont="1" applyFill="1" applyBorder="1"/>
    <xf numFmtId="0" fontId="12" fillId="25" borderId="11" xfId="51" applyFont="1" applyFill="1" applyBorder="1" applyAlignment="1">
      <alignment horizontal="center" vertical="center"/>
    </xf>
    <xf numFmtId="0" fontId="12" fillId="25" borderId="0" xfId="51" applyFont="1" applyFill="1" applyBorder="1" applyAlignment="1">
      <alignment horizontal="center" vertical="center"/>
    </xf>
    <xf numFmtId="49" fontId="12" fillId="25" borderId="0" xfId="51" applyNumberFormat="1" applyFont="1" applyFill="1" applyBorder="1" applyAlignment="1">
      <alignment horizontal="center" vertical="center" wrapText="1"/>
    </xf>
    <xf numFmtId="0" fontId="10" fillId="26" borderId="0" xfId="51" applyFont="1" applyFill="1" applyBorder="1" applyAlignment="1">
      <alignment horizontal="center"/>
    </xf>
    <xf numFmtId="0" fontId="17" fillId="25" borderId="0" xfId="51" applyFont="1" applyFill="1" applyBorder="1" applyAlignment="1">
      <alignment horizontal="center"/>
    </xf>
    <xf numFmtId="1" fontId="17" fillId="25" borderId="10" xfId="51" applyNumberFormat="1" applyFont="1" applyFill="1" applyBorder="1" applyAlignment="1">
      <alignment horizontal="center"/>
    </xf>
    <xf numFmtId="3" fontId="17" fillId="24" borderId="0" xfId="61" applyNumberFormat="1" applyFont="1" applyFill="1" applyBorder="1" applyAlignment="1">
      <alignment horizontal="center" wrapText="1"/>
    </xf>
    <xf numFmtId="0" fontId="10" fillId="25" borderId="19" xfId="51" applyFont="1" applyFill="1" applyBorder="1" applyAlignment="1">
      <alignment horizontal="center"/>
    </xf>
    <xf numFmtId="0" fontId="10" fillId="25" borderId="0" xfId="51" applyFont="1" applyFill="1" applyAlignment="1">
      <alignment horizontal="center"/>
    </xf>
    <xf numFmtId="0" fontId="10" fillId="0" borderId="0" xfId="51" applyFont="1" applyAlignment="1">
      <alignment horizontal="center"/>
    </xf>
    <xf numFmtId="165" fontId="13" fillId="27" borderId="0" xfId="61" applyNumberFormat="1" applyFont="1" applyFill="1" applyBorder="1" applyAlignment="1">
      <alignment horizontal="center" wrapText="1"/>
    </xf>
    <xf numFmtId="165" fontId="12" fillId="27" borderId="0" xfId="61" applyNumberFormat="1" applyFont="1" applyFill="1" applyBorder="1" applyAlignment="1">
      <alignment horizontal="center" wrapText="1"/>
    </xf>
    <xf numFmtId="0" fontId="12" fillId="41" borderId="0" xfId="61" applyFont="1" applyFill="1" applyBorder="1" applyAlignment="1">
      <alignment horizontal="left"/>
    </xf>
    <xf numFmtId="167" fontId="9" fillId="36" borderId="0" xfId="70" applyNumberFormat="1" applyFont="1" applyFill="1" applyBorder="1" applyAlignment="1">
      <alignment horizontal="right" indent="3"/>
    </xf>
    <xf numFmtId="4" fontId="12" fillId="41" borderId="0" xfId="61" applyNumberFormat="1" applyFont="1" applyFill="1" applyBorder="1" applyAlignment="1">
      <alignment horizontal="right" wrapText="1" indent="4"/>
    </xf>
    <xf numFmtId="4" fontId="110" fillId="27" borderId="0" xfId="61" applyNumberFormat="1" applyFont="1" applyFill="1" applyBorder="1" applyAlignment="1">
      <alignment horizontal="right" wrapText="1" indent="4"/>
    </xf>
    <xf numFmtId="165" fontId="128" fillId="27" borderId="0" xfId="61" applyNumberFormat="1" applyFont="1" applyFill="1" applyBorder="1" applyAlignment="1">
      <alignment horizontal="center" wrapText="1"/>
    </xf>
    <xf numFmtId="1" fontId="12" fillId="26" borderId="12" xfId="63" applyNumberFormat="1" applyFont="1" applyFill="1" applyBorder="1" applyAlignment="1">
      <alignment horizontal="center" vertical="center"/>
    </xf>
    <xf numFmtId="0" fontId="6" fillId="0" borderId="0" xfId="62" applyFont="1"/>
    <xf numFmtId="165" fontId="68" fillId="0" borderId="0" xfId="70" applyNumberFormat="1" applyFont="1" applyFill="1"/>
    <xf numFmtId="0" fontId="12" fillId="26" borderId="12" xfId="0" applyFont="1" applyFill="1" applyBorder="1" applyAlignment="1">
      <alignment horizontal="center"/>
    </xf>
    <xf numFmtId="0" fontId="12" fillId="25" borderId="52" xfId="70" applyFont="1" applyFill="1" applyBorder="1" applyAlignment="1">
      <alignment horizontal="center"/>
    </xf>
    <xf numFmtId="0" fontId="12" fillId="25" borderId="11" xfId="70" applyFont="1" applyFill="1" applyBorder="1" applyAlignment="1">
      <alignment horizontal="center"/>
    </xf>
    <xf numFmtId="0" fontId="12" fillId="25" borderId="12" xfId="0" applyFont="1" applyFill="1" applyBorder="1" applyAlignment="1">
      <alignment horizontal="center"/>
    </xf>
    <xf numFmtId="0" fontId="12" fillId="25" borderId="58" xfId="0" applyFont="1" applyFill="1" applyBorder="1" applyAlignment="1">
      <alignment horizontal="center"/>
    </xf>
    <xf numFmtId="0" fontId="12" fillId="25" borderId="12" xfId="62" applyFont="1" applyFill="1" applyBorder="1" applyAlignment="1">
      <alignment horizontal="center"/>
    </xf>
    <xf numFmtId="0" fontId="49" fillId="0" borderId="0" xfId="70" applyFont="1" applyProtection="1">
      <protection locked="0"/>
    </xf>
    <xf numFmtId="0" fontId="10" fillId="25" borderId="23" xfId="70" applyFont="1" applyFill="1" applyBorder="1" applyAlignment="1">
      <alignment horizontal="left"/>
    </xf>
    <xf numFmtId="0" fontId="10" fillId="25" borderId="0" xfId="70" applyFont="1" applyFill="1" applyBorder="1" applyAlignment="1">
      <alignment horizontal="left"/>
    </xf>
    <xf numFmtId="0" fontId="30" fillId="25" borderId="13" xfId="70" applyFont="1" applyFill="1" applyBorder="1" applyAlignment="1">
      <alignment horizontal="center" vertical="center" wrapText="1"/>
    </xf>
    <xf numFmtId="0" fontId="30" fillId="25" borderId="49" xfId="70" applyFont="1" applyFill="1" applyBorder="1" applyAlignment="1">
      <alignment horizontal="center" vertical="center" wrapText="1"/>
    </xf>
    <xf numFmtId="0" fontId="9" fillId="24" borderId="0" xfId="66" applyFont="1" applyFill="1" applyBorder="1" applyAlignment="1">
      <alignment horizontal="left" vertical="center"/>
    </xf>
    <xf numFmtId="0" fontId="51" fillId="25" borderId="0" xfId="63" applyFont="1" applyFill="1" applyBorder="1" applyAlignment="1">
      <alignment horizontal="left" vertical="center" wrapText="1"/>
    </xf>
    <xf numFmtId="0" fontId="13" fillId="25" borderId="0" xfId="70" applyFont="1" applyFill="1" applyBorder="1" applyAlignment="1">
      <alignment vertical="center"/>
    </xf>
    <xf numFmtId="4" fontId="4" fillId="25" borderId="0" xfId="63" applyNumberFormat="1" applyFont="1" applyFill="1" applyBorder="1" applyAlignment="1">
      <alignment horizontal="left" vertical="center" wrapText="1"/>
    </xf>
    <xf numFmtId="0" fontId="4" fillId="26" borderId="0" xfId="70" applyFont="1" applyFill="1" applyBorder="1" applyAlignment="1">
      <alignment vertical="center" wrapText="1"/>
    </xf>
    <xf numFmtId="0" fontId="4" fillId="25" borderId="0" xfId="70" applyFont="1" applyFill="1" applyBorder="1" applyAlignment="1">
      <alignment vertical="center" wrapText="1"/>
    </xf>
    <xf numFmtId="0" fontId="49" fillId="25" borderId="0" xfId="70" applyFont="1" applyFill="1" applyAlignment="1">
      <alignment vertical="center"/>
    </xf>
    <xf numFmtId="0" fontId="49" fillId="25" borderId="20" xfId="70" applyFont="1" applyFill="1" applyBorder="1" applyAlignment="1">
      <alignment vertical="center"/>
    </xf>
    <xf numFmtId="0" fontId="9" fillId="25" borderId="0" xfId="63" applyFont="1" applyFill="1" applyBorder="1" applyAlignment="1">
      <alignment horizontal="left" vertical="center" wrapText="1"/>
    </xf>
    <xf numFmtId="0" fontId="49" fillId="0" borderId="0" xfId="70" applyFont="1" applyAlignment="1">
      <alignment vertical="center"/>
    </xf>
    <xf numFmtId="0" fontId="9" fillId="24" borderId="0" xfId="40" applyFont="1" applyFill="1" applyBorder="1" applyAlignment="1">
      <alignment horizontal="left" vertical="center"/>
    </xf>
    <xf numFmtId="0" fontId="4" fillId="25" borderId="0" xfId="70" applyFont="1" applyFill="1" applyAlignment="1">
      <alignment vertical="center"/>
    </xf>
    <xf numFmtId="0" fontId="4" fillId="25" borderId="20" xfId="70" applyFont="1" applyFill="1" applyBorder="1" applyAlignment="1">
      <alignment vertical="center"/>
    </xf>
    <xf numFmtId="0" fontId="4" fillId="25" borderId="0" xfId="70" applyFont="1" applyFill="1" applyBorder="1" applyAlignment="1">
      <alignment vertical="center"/>
    </xf>
    <xf numFmtId="0" fontId="4" fillId="0" borderId="0" xfId="70" applyFont="1" applyAlignment="1">
      <alignment vertical="center"/>
    </xf>
    <xf numFmtId="0" fontId="9" fillId="24" borderId="0" xfId="40" applyFont="1" applyFill="1" applyBorder="1" applyAlignment="1">
      <alignment vertical="center"/>
    </xf>
    <xf numFmtId="0" fontId="9" fillId="27" borderId="0" xfId="40" applyFont="1" applyFill="1" applyBorder="1" applyAlignment="1">
      <alignment vertical="center"/>
    </xf>
    <xf numFmtId="4" fontId="4" fillId="26" borderId="0" xfId="63" applyNumberFormat="1" applyFont="1" applyFill="1" applyBorder="1" applyAlignment="1">
      <alignment horizontal="left" vertical="center" wrapText="1"/>
    </xf>
    <xf numFmtId="0" fontId="9" fillId="27" borderId="0" xfId="66" applyFont="1" applyFill="1" applyBorder="1" applyAlignment="1">
      <alignment horizontal="left" vertical="center"/>
    </xf>
    <xf numFmtId="0" fontId="4" fillId="26" borderId="0" xfId="70" applyFont="1" applyFill="1" applyAlignment="1">
      <alignment vertical="center" wrapText="1"/>
    </xf>
    <xf numFmtId="0" fontId="4" fillId="26" borderId="0" xfId="70" applyFont="1" applyFill="1" applyAlignment="1">
      <alignment vertical="center"/>
    </xf>
    <xf numFmtId="0" fontId="4" fillId="26" borderId="0" xfId="63" applyFont="1" applyFill="1" applyBorder="1" applyAlignment="1">
      <alignment horizontal="left" vertical="center" wrapText="1"/>
    </xf>
    <xf numFmtId="0" fontId="4" fillId="26" borderId="0" xfId="70" quotePrefix="1" applyFont="1" applyFill="1" applyBorder="1" applyAlignment="1">
      <alignment vertical="center" wrapText="1"/>
    </xf>
    <xf numFmtId="0" fontId="4" fillId="25" borderId="0" xfId="70" quotePrefix="1" applyFont="1" applyFill="1" applyBorder="1" applyAlignment="1">
      <alignment vertical="center" wrapText="1"/>
    </xf>
    <xf numFmtId="0" fontId="4" fillId="25" borderId="0" xfId="63" applyFont="1" applyFill="1" applyBorder="1" applyAlignment="1">
      <alignment horizontal="left" vertical="center" wrapText="1"/>
    </xf>
    <xf numFmtId="3" fontId="83" fillId="27" borderId="0" xfId="40" applyNumberFormat="1" applyFont="1" applyFill="1" applyBorder="1" applyAlignment="1">
      <alignment horizontal="right" wrapText="1"/>
    </xf>
    <xf numFmtId="4" fontId="83" fillId="27" borderId="0" xfId="40" applyNumberFormat="1" applyFont="1" applyFill="1" applyBorder="1" applyAlignment="1">
      <alignment horizontal="right" wrapText="1"/>
    </xf>
    <xf numFmtId="173" fontId="4" fillId="25" borderId="0" xfId="70" applyNumberFormat="1" applyFont="1" applyFill="1" applyBorder="1" applyAlignment="1">
      <alignment horizontal="left"/>
    </xf>
    <xf numFmtId="0" fontId="12" fillId="25" borderId="18" xfId="70" applyFont="1" applyFill="1" applyBorder="1" applyAlignment="1">
      <alignment horizontal="left"/>
    </xf>
    <xf numFmtId="0" fontId="83" fillId="25" borderId="0" xfId="78" applyFont="1" applyFill="1" applyBorder="1" applyAlignment="1">
      <alignment horizontal="left"/>
    </xf>
    <xf numFmtId="0" fontId="10" fillId="25" borderId="0" xfId="70" applyFont="1" applyFill="1" applyBorder="1" applyAlignment="1">
      <alignment horizontal="left"/>
    </xf>
    <xf numFmtId="171" fontId="83" fillId="26" borderId="49" xfId="70" applyNumberFormat="1" applyFont="1" applyFill="1" applyBorder="1" applyAlignment="1">
      <alignment horizontal="right" wrapText="1" indent="1"/>
    </xf>
    <xf numFmtId="171" fontId="9" fillId="26" borderId="0" xfId="70" applyNumberFormat="1" applyFont="1" applyFill="1" applyBorder="1" applyAlignment="1">
      <alignment horizontal="right" vertical="center" wrapText="1" indent="1"/>
    </xf>
    <xf numFmtId="171" fontId="4" fillId="26" borderId="0" xfId="70" applyNumberFormat="1" applyFont="1" applyFill="1" applyBorder="1" applyAlignment="1">
      <alignment horizontal="right" vertical="center" wrapText="1" indent="1"/>
    </xf>
    <xf numFmtId="171" fontId="9" fillId="26" borderId="0" xfId="70" applyNumberFormat="1" applyFont="1" applyFill="1" applyBorder="1" applyAlignment="1">
      <alignment horizontal="right" vertical="center" indent="1"/>
    </xf>
    <xf numFmtId="171" fontId="4" fillId="26" borderId="0" xfId="70" applyNumberFormat="1" applyFont="1" applyFill="1" applyBorder="1" applyAlignment="1">
      <alignment horizontal="right" vertical="center" indent="1"/>
    </xf>
    <xf numFmtId="0" fontId="9" fillId="26" borderId="0" xfId="70" applyFont="1" applyFill="1" applyBorder="1" applyAlignment="1">
      <alignment horizontal="right" vertical="center" indent="1"/>
    </xf>
    <xf numFmtId="171" fontId="83" fillId="26" borderId="49" xfId="70" applyNumberFormat="1" applyFont="1" applyFill="1" applyBorder="1" applyAlignment="1">
      <alignment horizontal="right" wrapText="1" indent="2"/>
    </xf>
    <xf numFmtId="165" fontId="83" fillId="26" borderId="0" xfId="70" applyNumberFormat="1" applyFont="1" applyFill="1" applyBorder="1" applyAlignment="1">
      <alignment horizontal="right" vertical="center" wrapText="1" indent="2"/>
    </xf>
    <xf numFmtId="165" fontId="83" fillId="25" borderId="0" xfId="70" applyNumberFormat="1" applyFont="1" applyFill="1" applyBorder="1" applyAlignment="1">
      <alignment horizontal="right" vertical="center" wrapText="1" indent="2"/>
    </xf>
    <xf numFmtId="3" fontId="83" fillId="25" borderId="0" xfId="70" applyNumberFormat="1" applyFont="1" applyFill="1" applyBorder="1" applyAlignment="1">
      <alignment horizontal="right" vertical="center" wrapText="1" indent="2"/>
    </xf>
    <xf numFmtId="171" fontId="9" fillId="26" borderId="0" xfId="70" applyNumberFormat="1" applyFont="1" applyFill="1" applyBorder="1" applyAlignment="1">
      <alignment horizontal="right" vertical="center" wrapText="1" indent="2"/>
    </xf>
    <xf numFmtId="165" fontId="9" fillId="26" borderId="0" xfId="70" applyNumberFormat="1" applyFont="1" applyFill="1" applyBorder="1" applyAlignment="1">
      <alignment horizontal="right" vertical="center" wrapText="1" indent="2"/>
    </xf>
    <xf numFmtId="165" fontId="9" fillId="25" borderId="0" xfId="70" applyNumberFormat="1" applyFont="1" applyFill="1" applyBorder="1" applyAlignment="1">
      <alignment horizontal="right" vertical="center" wrapText="1" indent="2"/>
    </xf>
    <xf numFmtId="3" fontId="9" fillId="25" borderId="0" xfId="70" applyNumberFormat="1" applyFont="1" applyFill="1" applyBorder="1" applyAlignment="1">
      <alignment horizontal="right" vertical="center" wrapText="1" indent="2"/>
    </xf>
    <xf numFmtId="171" fontId="4" fillId="26" borderId="0" xfId="70" applyNumberFormat="1" applyFont="1" applyFill="1" applyBorder="1" applyAlignment="1">
      <alignment horizontal="right" vertical="center" wrapText="1" indent="2"/>
    </xf>
    <xf numFmtId="165" fontId="4" fillId="26" borderId="0" xfId="70" applyNumberFormat="1" applyFont="1" applyFill="1" applyBorder="1" applyAlignment="1">
      <alignment horizontal="right" vertical="center" wrapText="1" indent="2"/>
    </xf>
    <xf numFmtId="165" fontId="4" fillId="25" borderId="0" xfId="70" applyNumberFormat="1" applyFont="1" applyFill="1" applyBorder="1" applyAlignment="1">
      <alignment horizontal="right" vertical="center" wrapText="1" indent="2"/>
    </xf>
    <xf numFmtId="3" fontId="4" fillId="25" borderId="0" xfId="70" applyNumberFormat="1" applyFont="1" applyFill="1" applyBorder="1" applyAlignment="1">
      <alignment horizontal="right" vertical="center" wrapText="1" indent="2"/>
    </xf>
    <xf numFmtId="171" fontId="9" fillId="26" borderId="0" xfId="70" applyNumberFormat="1" applyFont="1" applyFill="1" applyBorder="1" applyAlignment="1">
      <alignment horizontal="right" vertical="center" indent="2"/>
    </xf>
    <xf numFmtId="171" fontId="4" fillId="26" borderId="0" xfId="70" applyNumberFormat="1" applyFont="1" applyFill="1" applyBorder="1" applyAlignment="1">
      <alignment horizontal="right" vertical="center" indent="2"/>
    </xf>
    <xf numFmtId="0" fontId="9" fillId="26" borderId="0" xfId="70" applyFont="1" applyFill="1" applyBorder="1" applyAlignment="1">
      <alignment horizontal="right" vertical="center" indent="2"/>
    </xf>
    <xf numFmtId="0" fontId="13" fillId="41" borderId="0" xfId="61" applyFont="1" applyFill="1" applyBorder="1" applyAlignment="1">
      <alignment horizontal="left" indent="1"/>
    </xf>
    <xf numFmtId="3" fontId="17" fillId="41" borderId="0" xfId="61" applyNumberFormat="1" applyFont="1" applyFill="1" applyBorder="1" applyAlignment="1">
      <alignment horizontal="center" wrapText="1"/>
    </xf>
    <xf numFmtId="0" fontId="13" fillId="41" borderId="0" xfId="61" applyFont="1" applyFill="1" applyBorder="1" applyAlignment="1"/>
    <xf numFmtId="0" fontId="3" fillId="25" borderId="0" xfId="70" applyFill="1" applyAlignment="1">
      <alignment wrapText="1"/>
    </xf>
    <xf numFmtId="0" fontId="3" fillId="25" borderId="20" xfId="70" applyFill="1" applyBorder="1" applyAlignment="1">
      <alignment wrapText="1"/>
    </xf>
    <xf numFmtId="3" fontId="17" fillId="26" borderId="0" xfId="70" applyNumberFormat="1" applyFont="1" applyFill="1" applyBorder="1" applyAlignment="1">
      <alignment horizontal="center" vertical="center" wrapText="1"/>
    </xf>
    <xf numFmtId="167" fontId="17" fillId="26" borderId="0" xfId="0" applyNumberFormat="1" applyFont="1" applyFill="1" applyBorder="1" applyAlignment="1">
      <alignment horizontal="center" vertical="center" wrapText="1"/>
    </xf>
    <xf numFmtId="167" fontId="17" fillId="26" borderId="60" xfId="70" applyNumberFormat="1" applyFont="1" applyFill="1" applyBorder="1" applyAlignment="1">
      <alignment horizontal="center" vertical="center" wrapText="1"/>
    </xf>
    <xf numFmtId="167" fontId="17" fillId="26" borderId="0" xfId="70" applyNumberFormat="1" applyFont="1" applyFill="1" applyBorder="1" applyAlignment="1">
      <alignment horizontal="center" vertical="center" wrapText="1"/>
    </xf>
    <xf numFmtId="0" fontId="6" fillId="25" borderId="0" xfId="70" applyFont="1" applyFill="1" applyBorder="1" applyAlignment="1">
      <alignment wrapText="1"/>
    </xf>
    <xf numFmtId="0" fontId="3" fillId="25" borderId="0" xfId="70" applyFill="1" applyBorder="1" applyAlignment="1">
      <alignment wrapText="1"/>
    </xf>
    <xf numFmtId="0" fontId="3" fillId="0" borderId="0" xfId="70" applyAlignment="1">
      <alignment wrapText="1"/>
    </xf>
    <xf numFmtId="165" fontId="3" fillId="0" borderId="0" xfId="70" applyNumberFormat="1" applyAlignment="1">
      <alignment wrapText="1"/>
    </xf>
    <xf numFmtId="1" fontId="55" fillId="0" borderId="0" xfId="70" applyNumberFormat="1" applyFont="1"/>
    <xf numFmtId="0" fontId="49" fillId="25" borderId="0" xfId="70" applyFont="1" applyFill="1" applyProtection="1">
      <protection locked="0"/>
    </xf>
    <xf numFmtId="0" fontId="49" fillId="0" borderId="0" xfId="70" applyFont="1" applyFill="1" applyBorder="1" applyProtection="1">
      <protection locked="0"/>
    </xf>
    <xf numFmtId="0" fontId="12" fillId="26" borderId="13" xfId="62" applyFont="1" applyFill="1" applyBorder="1" applyAlignment="1">
      <alignment horizontal="center" vertical="center"/>
    </xf>
    <xf numFmtId="0" fontId="12" fillId="25" borderId="0" xfId="70" applyFont="1" applyFill="1" applyBorder="1" applyAlignment="1">
      <alignment horizontal="center" vertical="center" wrapText="1"/>
    </xf>
    <xf numFmtId="0" fontId="49" fillId="25" borderId="0" xfId="70" applyFont="1" applyFill="1" applyBorder="1"/>
    <xf numFmtId="1" fontId="12" fillId="0" borderId="0" xfId="70" applyNumberFormat="1" applyFont="1" applyBorder="1" applyAlignment="1">
      <alignment horizontal="center" vertical="center" wrapText="1"/>
    </xf>
    <xf numFmtId="0" fontId="12" fillId="0" borderId="0" xfId="70" applyFont="1" applyBorder="1" applyAlignment="1">
      <alignment horizontal="center" vertical="center" wrapText="1"/>
    </xf>
    <xf numFmtId="0" fontId="12" fillId="25" borderId="0" xfId="70" applyFont="1" applyFill="1" applyBorder="1" applyAlignment="1">
      <alignment horizontal="center" wrapText="1"/>
    </xf>
    <xf numFmtId="0" fontId="49" fillId="25" borderId="0" xfId="70" applyFont="1" applyFill="1" applyBorder="1" applyAlignment="1"/>
    <xf numFmtId="0" fontId="92" fillId="25" borderId="19" xfId="63" applyFont="1" applyFill="1" applyBorder="1" applyAlignment="1"/>
    <xf numFmtId="0" fontId="3" fillId="25" borderId="0" xfId="63" applyFont="1" applyFill="1" applyAlignment="1"/>
    <xf numFmtId="0" fontId="12" fillId="0" borderId="0" xfId="70" applyFont="1" applyBorder="1" applyAlignment="1">
      <alignment horizontal="center" wrapText="1"/>
    </xf>
    <xf numFmtId="0" fontId="17" fillId="26" borderId="0" xfId="63" applyFont="1" applyFill="1" applyBorder="1" applyAlignment="1">
      <alignment horizontal="left"/>
    </xf>
    <xf numFmtId="0" fontId="12" fillId="26" borderId="0" xfId="70" applyFont="1" applyFill="1" applyBorder="1" applyAlignment="1">
      <alignment horizontal="center" vertical="center" wrapText="1"/>
    </xf>
    <xf numFmtId="1" fontId="12" fillId="26" borderId="0" xfId="70" applyNumberFormat="1" applyFont="1" applyFill="1" applyBorder="1" applyAlignment="1">
      <alignment horizontal="center" vertical="center" wrapText="1"/>
    </xf>
    <xf numFmtId="0" fontId="3" fillId="25" borderId="0" xfId="72" applyFill="1" applyBorder="1"/>
    <xf numFmtId="0" fontId="10" fillId="25" borderId="0" xfId="62" applyFont="1" applyFill="1" applyBorder="1" applyAlignment="1">
      <alignment horizontal="left" vertical="center"/>
    </xf>
    <xf numFmtId="0" fontId="3" fillId="25" borderId="19" xfId="72" applyFill="1" applyBorder="1" applyAlignment="1">
      <alignment vertical="center"/>
    </xf>
    <xf numFmtId="0" fontId="3" fillId="25" borderId="0" xfId="72" applyFill="1" applyBorder="1" applyAlignment="1">
      <alignment vertical="center"/>
    </xf>
    <xf numFmtId="0" fontId="6" fillId="25" borderId="19" xfId="72" applyFont="1" applyFill="1" applyBorder="1"/>
    <xf numFmtId="0" fontId="6" fillId="25" borderId="0" xfId="72" applyFont="1" applyFill="1" applyBorder="1"/>
    <xf numFmtId="0" fontId="57" fillId="25" borderId="0" xfId="62" applyFont="1" applyFill="1" applyAlignment="1">
      <alignment vertical="center"/>
    </xf>
    <xf numFmtId="0" fontId="57" fillId="25" borderId="0" xfId="62" applyFont="1" applyFill="1" applyBorder="1" applyAlignment="1">
      <alignment vertical="center"/>
    </xf>
    <xf numFmtId="0" fontId="6" fillId="25" borderId="19" xfId="72" applyFont="1" applyFill="1" applyBorder="1" applyAlignment="1">
      <alignment vertical="center"/>
    </xf>
    <xf numFmtId="0" fontId="57" fillId="0" borderId="0" xfId="62" applyFont="1" applyAlignment="1">
      <alignment vertical="center"/>
    </xf>
    <xf numFmtId="3" fontId="6" fillId="25" borderId="0" xfId="72" applyNumberFormat="1" applyFont="1" applyFill="1" applyBorder="1"/>
    <xf numFmtId="3" fontId="55" fillId="0" borderId="0" xfId="62" applyNumberFormat="1" applyFont="1"/>
    <xf numFmtId="49" fontId="13" fillId="25" borderId="0" xfId="62" applyNumberFormat="1" applyFont="1" applyFill="1" applyBorder="1" applyAlignment="1">
      <alignment horizontal="right"/>
    </xf>
    <xf numFmtId="0" fontId="15" fillId="0" borderId="0" xfId="71" applyFont="1" applyFill="1" applyBorder="1" applyAlignment="1">
      <alignment horizontal="center" vertical="center"/>
    </xf>
    <xf numFmtId="0" fontId="4" fillId="0" borderId="0" xfId="178" applyFont="1"/>
    <xf numFmtId="0" fontId="3" fillId="0" borderId="0" xfId="178" applyFont="1"/>
    <xf numFmtId="0" fontId="12" fillId="26" borderId="69" xfId="70" applyFont="1" applyFill="1" applyBorder="1" applyAlignment="1"/>
    <xf numFmtId="0" fontId="12" fillId="27" borderId="0" xfId="40" applyFont="1" applyFill="1" applyBorder="1" applyAlignment="1">
      <alignment horizontal="left" vertical="center" indent="1"/>
    </xf>
    <xf numFmtId="0" fontId="3" fillId="26" borderId="0" xfId="62" applyFill="1"/>
    <xf numFmtId="0" fontId="55" fillId="26" borderId="0" xfId="62" applyFont="1" applyFill="1"/>
    <xf numFmtId="0" fontId="49" fillId="25" borderId="19" xfId="70" applyFont="1" applyFill="1" applyBorder="1" applyProtection="1">
      <protection locked="0"/>
    </xf>
    <xf numFmtId="0" fontId="49" fillId="25" borderId="0" xfId="70" applyFont="1" applyFill="1" applyBorder="1" applyProtection="1">
      <protection locked="0"/>
    </xf>
    <xf numFmtId="0" fontId="17" fillId="24" borderId="0" xfId="40" applyFont="1" applyFill="1" applyBorder="1" applyProtection="1">
      <protection locked="0"/>
    </xf>
    <xf numFmtId="0" fontId="13" fillId="24" borderId="0" xfId="40" applyFont="1" applyFill="1" applyBorder="1" applyProtection="1">
      <protection locked="0"/>
    </xf>
    <xf numFmtId="167" fontId="13" fillId="25" borderId="0" xfId="70" applyNumberFormat="1" applyFont="1" applyFill="1" applyBorder="1" applyAlignment="1" applyProtection="1">
      <alignment horizontal="right"/>
      <protection locked="0"/>
    </xf>
    <xf numFmtId="0" fontId="7" fillId="25" borderId="0" xfId="70" applyFont="1" applyFill="1" applyBorder="1" applyProtection="1">
      <protection locked="0"/>
    </xf>
    <xf numFmtId="0" fontId="10" fillId="25" borderId="0" xfId="0" applyFont="1" applyFill="1" applyBorder="1" applyAlignment="1">
      <alignment horizontal="left" vertical="center"/>
    </xf>
    <xf numFmtId="49" fontId="62" fillId="24" borderId="0" xfId="40" applyNumberFormat="1" applyFont="1" applyFill="1" applyBorder="1" applyAlignment="1">
      <alignment horizontal="center" readingOrder="1"/>
    </xf>
    <xf numFmtId="175" fontId="64" fillId="26" borderId="0" xfId="62" applyNumberFormat="1" applyFont="1" applyFill="1" applyBorder="1" applyAlignment="1">
      <alignment horizontal="right" vertical="center" wrapText="1"/>
    </xf>
    <xf numFmtId="49" fontId="62" fillId="38" borderId="0" xfId="40" applyNumberFormat="1" applyFont="1" applyFill="1" applyBorder="1" applyAlignment="1">
      <alignment horizontal="center" vertical="center" readingOrder="1"/>
    </xf>
    <xf numFmtId="0" fontId="13" fillId="24" borderId="0" xfId="40" applyFont="1" applyFill="1" applyBorder="1" applyAlignment="1" applyProtection="1">
      <alignment horizontal="left" indent="1"/>
    </xf>
    <xf numFmtId="0" fontId="0" fillId="25" borderId="0" xfId="0" applyFill="1" applyBorder="1" applyProtection="1"/>
    <xf numFmtId="0" fontId="0" fillId="25" borderId="18" xfId="0" applyFill="1" applyBorder="1" applyProtection="1"/>
    <xf numFmtId="0" fontId="14"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0" borderId="0" xfId="0" applyFill="1" applyProtection="1">
      <protection locked="0"/>
    </xf>
    <xf numFmtId="0" fontId="0" fillId="25" borderId="19" xfId="0" applyFill="1" applyBorder="1" applyProtection="1"/>
    <xf numFmtId="0" fontId="0" fillId="0" borderId="0" xfId="0" applyProtection="1"/>
    <xf numFmtId="0" fontId="72"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3" fillId="0" borderId="0" xfId="0" applyFont="1" applyFill="1" applyAlignment="1" applyProtection="1">
      <alignment vertical="center"/>
      <protection locked="0"/>
    </xf>
    <xf numFmtId="0" fontId="14" fillId="25" borderId="0" xfId="0" applyFont="1" applyFill="1" applyBorder="1" applyProtection="1"/>
    <xf numFmtId="0" fontId="12" fillId="25" borderId="0" xfId="0" applyFont="1" applyFill="1" applyBorder="1" applyAlignment="1" applyProtection="1">
      <alignment horizontal="center" vertical="center"/>
    </xf>
    <xf numFmtId="0" fontId="12" fillId="25" borderId="13" xfId="0" applyFont="1" applyFill="1" applyBorder="1" applyAlignment="1" applyProtection="1">
      <alignment horizontal="right" vertical="center"/>
    </xf>
    <xf numFmtId="0" fontId="12" fillId="25" borderId="13" xfId="0" applyFont="1" applyFill="1" applyBorder="1" applyAlignment="1" applyProtection="1">
      <alignment horizontal="center" vertical="center"/>
    </xf>
    <xf numFmtId="0" fontId="12" fillId="25" borderId="13" xfId="0" applyFont="1" applyFill="1" applyBorder="1" applyAlignment="1" applyProtection="1">
      <alignment vertical="center"/>
    </xf>
    <xf numFmtId="0" fontId="12" fillId="25" borderId="13" xfId="0" applyFont="1" applyFill="1" applyBorder="1" applyAlignment="1" applyProtection="1">
      <alignment horizontal="center"/>
    </xf>
    <xf numFmtId="0" fontId="12" fillId="25" borderId="13" xfId="0" applyFont="1" applyFill="1" applyBorder="1" applyAlignment="1" applyProtection="1">
      <alignment horizontal="right"/>
    </xf>
    <xf numFmtId="0" fontId="12" fillId="25" borderId="13" xfId="0" applyFont="1" applyFill="1" applyBorder="1" applyAlignment="1" applyProtection="1"/>
    <xf numFmtId="0" fontId="11" fillId="25" borderId="0" xfId="0" applyFont="1" applyFill="1" applyBorder="1" applyProtection="1"/>
    <xf numFmtId="0" fontId="68" fillId="25" borderId="19" xfId="0" applyFont="1" applyFill="1" applyBorder="1" applyProtection="1"/>
    <xf numFmtId="0" fontId="68" fillId="25" borderId="0" xfId="0" applyFont="1" applyFill="1" applyBorder="1" applyProtection="1"/>
    <xf numFmtId="0" fontId="68" fillId="25" borderId="0" xfId="0" applyFont="1" applyFill="1" applyProtection="1"/>
    <xf numFmtId="0" fontId="68" fillId="0" borderId="0" xfId="0" applyFont="1" applyProtection="1">
      <protection locked="0"/>
    </xf>
    <xf numFmtId="0" fontId="6" fillId="25" borderId="0" xfId="0" applyFont="1" applyFill="1" applyBorder="1" applyProtection="1"/>
    <xf numFmtId="0" fontId="14" fillId="0" borderId="0" xfId="0" applyFont="1" applyBorder="1" applyProtection="1"/>
    <xf numFmtId="0" fontId="71" fillId="25" borderId="0" xfId="0" applyFont="1" applyFill="1" applyBorder="1" applyProtection="1"/>
    <xf numFmtId="16" fontId="0" fillId="0" borderId="0" xfId="0" applyNumberFormat="1" applyProtection="1">
      <protection locked="0"/>
    </xf>
    <xf numFmtId="0" fontId="69" fillId="25" borderId="19" xfId="0" applyFont="1" applyFill="1" applyBorder="1" applyProtection="1"/>
    <xf numFmtId="0" fontId="69" fillId="25" borderId="0" xfId="0" applyFont="1" applyFill="1" applyBorder="1" applyProtection="1"/>
    <xf numFmtId="0" fontId="75" fillId="25" borderId="0" xfId="0" applyFont="1" applyFill="1" applyBorder="1" applyProtection="1"/>
    <xf numFmtId="0" fontId="69" fillId="25" borderId="0" xfId="0" applyFont="1" applyFill="1" applyProtection="1"/>
    <xf numFmtId="0" fontId="69" fillId="0" borderId="0" xfId="0" applyFont="1" applyProtection="1">
      <protection locked="0"/>
    </xf>
    <xf numFmtId="0" fontId="49" fillId="25" borderId="19" xfId="0" applyFont="1" applyFill="1" applyBorder="1" applyProtection="1"/>
    <xf numFmtId="0" fontId="49" fillId="25" borderId="0" xfId="0" applyFont="1" applyFill="1" applyBorder="1" applyProtection="1"/>
    <xf numFmtId="3" fontId="13" fillId="25" borderId="0" xfId="0" applyNumberFormat="1" applyFont="1" applyFill="1" applyBorder="1" applyAlignment="1" applyProtection="1">
      <alignment horizontal="center"/>
    </xf>
    <xf numFmtId="0" fontId="7" fillId="25" borderId="0" xfId="0" applyFont="1" applyFill="1" applyBorder="1" applyProtection="1"/>
    <xf numFmtId="0" fontId="49" fillId="25" borderId="0" xfId="0" applyFont="1" applyFill="1" applyProtection="1"/>
    <xf numFmtId="0" fontId="49" fillId="0" borderId="0" xfId="0" applyFont="1" applyProtection="1">
      <protection locked="0"/>
    </xf>
    <xf numFmtId="0" fontId="12" fillId="25" borderId="11" xfId="0" applyFont="1" applyFill="1" applyBorder="1" applyAlignment="1" applyProtection="1">
      <alignment horizontal="center"/>
    </xf>
    <xf numFmtId="0" fontId="12" fillId="25" borderId="12" xfId="0" applyFont="1" applyFill="1" applyBorder="1" applyAlignment="1" applyProtection="1">
      <alignment horizontal="center"/>
    </xf>
    <xf numFmtId="167" fontId="83" fillId="25" borderId="0" xfId="0" applyNumberFormat="1" applyFont="1" applyFill="1" applyBorder="1" applyAlignment="1" applyProtection="1">
      <alignment horizontal="right"/>
    </xf>
    <xf numFmtId="167" fontId="83" fillId="26" borderId="0" xfId="0" applyNumberFormat="1" applyFont="1" applyFill="1" applyBorder="1" applyAlignment="1" applyProtection="1">
      <alignment horizontal="right"/>
    </xf>
    <xf numFmtId="0" fontId="67" fillId="25" borderId="0" xfId="0" applyFont="1" applyFill="1" applyBorder="1" applyAlignment="1" applyProtection="1">
      <alignment horizontal="left"/>
    </xf>
    <xf numFmtId="167" fontId="13" fillId="25" borderId="0" xfId="0" applyNumberFormat="1" applyFont="1" applyFill="1" applyBorder="1" applyAlignment="1" applyProtection="1">
      <alignment horizontal="right"/>
    </xf>
    <xf numFmtId="167" fontId="13" fillId="26" borderId="0" xfId="0" applyNumberFormat="1" applyFont="1" applyFill="1" applyBorder="1" applyAlignment="1" applyProtection="1">
      <alignment horizontal="right"/>
    </xf>
    <xf numFmtId="167" fontId="12" fillId="25" borderId="0" xfId="0" applyNumberFormat="1" applyFont="1" applyFill="1" applyBorder="1" applyAlignment="1" applyProtection="1">
      <alignment horizontal="right"/>
    </xf>
    <xf numFmtId="167" fontId="12" fillId="26" borderId="0" xfId="0" applyNumberFormat="1" applyFont="1" applyFill="1" applyBorder="1" applyAlignment="1" applyProtection="1">
      <alignment horizontal="right"/>
    </xf>
    <xf numFmtId="167" fontId="49" fillId="0" borderId="0" xfId="0" applyNumberFormat="1" applyFont="1" applyProtection="1">
      <protection locked="0"/>
    </xf>
    <xf numFmtId="167" fontId="13" fillId="26" borderId="0" xfId="0" applyNumberFormat="1" applyFont="1" applyFill="1" applyBorder="1" applyAlignment="1" applyProtection="1">
      <alignment horizontal="right"/>
      <protection locked="0"/>
    </xf>
    <xf numFmtId="0" fontId="73" fillId="25" borderId="0" xfId="0" applyFont="1" applyFill="1" applyBorder="1" applyAlignment="1" applyProtection="1">
      <alignment horizontal="center"/>
    </xf>
    <xf numFmtId="0" fontId="30" fillId="25" borderId="0" xfId="0" applyFont="1" applyFill="1" applyBorder="1" applyProtection="1"/>
    <xf numFmtId="0" fontId="89" fillId="25" borderId="0" xfId="0" applyFont="1" applyFill="1" applyBorder="1" applyAlignment="1" applyProtection="1">
      <alignment horizontal="left"/>
    </xf>
    <xf numFmtId="1" fontId="13" fillId="25" borderId="0" xfId="0" applyNumberFormat="1" applyFont="1" applyFill="1" applyBorder="1" applyAlignment="1" applyProtection="1">
      <alignment horizontal="center"/>
    </xf>
    <xf numFmtId="0" fontId="22" fillId="0" borderId="0" xfId="0" applyFont="1" applyProtection="1">
      <protection locked="0"/>
    </xf>
    <xf numFmtId="0" fontId="0" fillId="0" borderId="0" xfId="0" applyFill="1" applyBorder="1" applyProtection="1">
      <protection locked="0"/>
    </xf>
    <xf numFmtId="0" fontId="22" fillId="0" borderId="0" xfId="0" applyFont="1" applyFill="1" applyProtection="1">
      <protection locked="0"/>
    </xf>
    <xf numFmtId="0" fontId="4" fillId="0" borderId="0" xfId="0" applyFont="1" applyFill="1" applyProtection="1">
      <protection locked="0"/>
    </xf>
    <xf numFmtId="0" fontId="0" fillId="26" borderId="18" xfId="0" applyFill="1" applyBorder="1" applyProtection="1"/>
    <xf numFmtId="0" fontId="12" fillId="25" borderId="18" xfId="0" applyFont="1" applyFill="1" applyBorder="1" applyAlignment="1" applyProtection="1">
      <alignment horizontal="right"/>
    </xf>
    <xf numFmtId="0" fontId="10" fillId="25" borderId="22" xfId="0" applyFont="1" applyFill="1" applyBorder="1" applyAlignment="1" applyProtection="1">
      <alignment horizontal="left"/>
    </xf>
    <xf numFmtId="0" fontId="17" fillId="25" borderId="22" xfId="0" applyFont="1" applyFill="1" applyBorder="1" applyProtection="1"/>
    <xf numFmtId="0" fontId="49"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7" fillId="0" borderId="0" xfId="0" applyFont="1" applyBorder="1" applyAlignment="1" applyProtection="1"/>
    <xf numFmtId="0" fontId="12" fillId="25" borderId="0" xfId="0" applyFont="1" applyFill="1" applyBorder="1" applyAlignment="1" applyProtection="1">
      <alignment horizontal="center"/>
    </xf>
    <xf numFmtId="0" fontId="0" fillId="25" borderId="0" xfId="0" applyFill="1" applyBorder="1" applyAlignment="1" applyProtection="1">
      <alignment vertical="justify"/>
    </xf>
    <xf numFmtId="0" fontId="6" fillId="25" borderId="19" xfId="0" applyFont="1" applyFill="1" applyBorder="1" applyProtection="1"/>
    <xf numFmtId="0" fontId="70" fillId="25" borderId="0" xfId="0" applyFont="1" applyFill="1" applyBorder="1" applyProtection="1"/>
    <xf numFmtId="0" fontId="71" fillId="25" borderId="19" xfId="0" applyFont="1" applyFill="1" applyBorder="1" applyProtection="1"/>
    <xf numFmtId="0" fontId="68" fillId="0" borderId="0" xfId="0" applyFont="1" applyAlignment="1" applyProtection="1">
      <alignment vertical="center"/>
      <protection locked="0"/>
    </xf>
    <xf numFmtId="0" fontId="4" fillId="25" borderId="0" xfId="0" applyFont="1" applyFill="1" applyBorder="1" applyProtection="1"/>
    <xf numFmtId="0" fontId="14" fillId="25" borderId="0" xfId="0" applyFont="1" applyFill="1" applyProtection="1"/>
    <xf numFmtId="0" fontId="13" fillId="25" borderId="0" xfId="0" applyFont="1" applyFill="1" applyBorder="1" applyProtection="1"/>
    <xf numFmtId="0" fontId="11" fillId="25" borderId="19" xfId="0" applyFont="1" applyFill="1" applyBorder="1" applyProtection="1"/>
    <xf numFmtId="0" fontId="14" fillId="0" borderId="0" xfId="0" applyFont="1" applyProtection="1">
      <protection locked="0"/>
    </xf>
    <xf numFmtId="165" fontId="0" fillId="0" borderId="0" xfId="0" applyNumberFormat="1" applyProtection="1">
      <protection locked="0"/>
    </xf>
    <xf numFmtId="0" fontId="12" fillId="25" borderId="0" xfId="0" applyFont="1" applyFill="1" applyBorder="1" applyAlignment="1" applyProtection="1">
      <alignment horizontal="left"/>
    </xf>
    <xf numFmtId="0" fontId="7" fillId="25" borderId="19" xfId="0" applyFont="1" applyFill="1" applyBorder="1" applyProtection="1"/>
    <xf numFmtId="165" fontId="13" fillId="25" borderId="0" xfId="0" applyNumberFormat="1" applyFont="1" applyFill="1" applyBorder="1" applyAlignment="1" applyProtection="1">
      <alignment horizontal="center"/>
    </xf>
    <xf numFmtId="165" fontId="4" fillId="25" borderId="0" xfId="0" applyNumberFormat="1" applyFont="1" applyFill="1" applyBorder="1" applyAlignment="1" applyProtection="1">
      <alignment horizontal="center"/>
    </xf>
    <xf numFmtId="0" fontId="84" fillId="25" borderId="0" xfId="0" applyFont="1" applyFill="1" applyBorder="1" applyProtection="1"/>
    <xf numFmtId="168" fontId="83" fillId="25" borderId="0" xfId="0" applyNumberFormat="1" applyFont="1" applyFill="1" applyBorder="1" applyAlignment="1" applyProtection="1">
      <alignment horizontal="right"/>
    </xf>
    <xf numFmtId="168" fontId="83" fillId="26" borderId="0" xfId="0" applyNumberFormat="1" applyFont="1" applyFill="1" applyBorder="1" applyAlignment="1" applyProtection="1">
      <alignment horizontal="right"/>
    </xf>
    <xf numFmtId="168" fontId="13" fillId="25" borderId="0" xfId="0" applyNumberFormat="1" applyFont="1" applyFill="1" applyBorder="1" applyAlignment="1" applyProtection="1">
      <alignment horizontal="right"/>
    </xf>
    <xf numFmtId="168" fontId="13" fillId="26" borderId="0" xfId="0" applyNumberFormat="1" applyFont="1" applyFill="1" applyBorder="1" applyAlignment="1" applyProtection="1">
      <alignment horizontal="right"/>
    </xf>
    <xf numFmtId="168" fontId="12" fillId="25" borderId="0" xfId="0" applyNumberFormat="1" applyFont="1" applyFill="1" applyBorder="1" applyAlignment="1" applyProtection="1">
      <alignment horizontal="right"/>
    </xf>
    <xf numFmtId="168" fontId="12" fillId="26" borderId="0" xfId="0" applyNumberFormat="1" applyFont="1" applyFill="1" applyBorder="1" applyAlignment="1" applyProtection="1">
      <alignment horizontal="right"/>
    </xf>
    <xf numFmtId="0" fontId="13" fillId="25" borderId="0" xfId="0" applyFont="1" applyFill="1" applyBorder="1" applyAlignment="1" applyProtection="1">
      <alignment horizontal="left" indent="1"/>
    </xf>
    <xf numFmtId="0" fontId="29" fillId="25" borderId="19" xfId="0" applyFont="1" applyFill="1" applyBorder="1" applyProtection="1"/>
    <xf numFmtId="0" fontId="0" fillId="0" borderId="0" xfId="0" applyBorder="1" applyProtection="1"/>
    <xf numFmtId="0" fontId="89" fillId="25" borderId="0" xfId="0" applyFont="1" applyFill="1" applyBorder="1" applyAlignment="1" applyProtection="1">
      <alignment horizontal="left" vertical="center"/>
    </xf>
    <xf numFmtId="169" fontId="67" fillId="25" borderId="0" xfId="0" applyNumberFormat="1" applyFont="1" applyFill="1" applyBorder="1" applyAlignment="1" applyProtection="1">
      <alignment horizontal="center"/>
    </xf>
    <xf numFmtId="165" fontId="131" fillId="25" borderId="0" xfId="0" applyNumberFormat="1" applyFont="1" applyFill="1" applyBorder="1" applyAlignment="1" applyProtection="1">
      <alignment horizontal="center"/>
    </xf>
    <xf numFmtId="165" fontId="17" fillId="25" borderId="0" xfId="0" applyNumberFormat="1" applyFont="1" applyFill="1" applyBorder="1" applyAlignment="1" applyProtection="1">
      <alignment horizontal="right"/>
    </xf>
    <xf numFmtId="0" fontId="15" fillId="31" borderId="19" xfId="0" applyFont="1" applyFill="1" applyBorder="1" applyAlignment="1" applyProtection="1">
      <alignment horizontal="center" vertical="center"/>
    </xf>
    <xf numFmtId="0" fontId="4" fillId="0" borderId="0" xfId="0" applyFont="1" applyProtection="1">
      <protection locked="0"/>
    </xf>
    <xf numFmtId="0" fontId="0" fillId="25" borderId="18" xfId="0" applyFill="1" applyBorder="1" applyAlignment="1" applyProtection="1">
      <alignment horizontal="left"/>
    </xf>
    <xf numFmtId="0" fontId="10" fillId="25" borderId="23" xfId="0" applyFont="1" applyFill="1" applyBorder="1" applyAlignment="1" applyProtection="1">
      <alignment horizontal="left"/>
    </xf>
    <xf numFmtId="0" fontId="10" fillId="25" borderId="0" xfId="0" applyFont="1" applyFill="1" applyBorder="1" applyAlignment="1" applyProtection="1">
      <alignment horizontal="left"/>
    </xf>
    <xf numFmtId="0" fontId="49" fillId="25" borderId="0" xfId="0" applyFont="1" applyFill="1" applyBorder="1" applyAlignment="1" applyProtection="1">
      <alignment horizontal="left"/>
    </xf>
    <xf numFmtId="0" fontId="17" fillId="25" borderId="0" xfId="0" applyFont="1" applyFill="1" applyBorder="1" applyAlignment="1" applyProtection="1">
      <alignment horizontal="right"/>
    </xf>
    <xf numFmtId="0" fontId="10" fillId="25" borderId="20" xfId="0" applyFont="1" applyFill="1" applyBorder="1" applyAlignment="1" applyProtection="1">
      <alignment horizontal="left"/>
    </xf>
    <xf numFmtId="0" fontId="17"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2" fillId="25" borderId="0" xfId="0" applyFont="1" applyFill="1" applyBorder="1" applyAlignment="1" applyProtection="1">
      <alignment horizontal="center" vertical="distributed"/>
    </xf>
    <xf numFmtId="0" fontId="68" fillId="25" borderId="20" xfId="0" applyFont="1" applyFill="1" applyBorder="1" applyProtection="1"/>
    <xf numFmtId="0" fontId="24" fillId="25" borderId="0" xfId="0" applyFont="1" applyFill="1" applyProtection="1"/>
    <xf numFmtId="0" fontId="24" fillId="25" borderId="20" xfId="0" applyFont="1" applyFill="1" applyBorder="1" applyProtection="1"/>
    <xf numFmtId="0" fontId="24" fillId="25" borderId="0" xfId="0" applyFont="1" applyFill="1" applyBorder="1" applyProtection="1"/>
    <xf numFmtId="0" fontId="24" fillId="0" borderId="0" xfId="0" applyFont="1" applyProtection="1">
      <protection locked="0"/>
    </xf>
    <xf numFmtId="0" fontId="22" fillId="25" borderId="0" xfId="0" applyFont="1" applyFill="1" applyProtection="1"/>
    <xf numFmtId="0" fontId="14" fillId="25" borderId="20" xfId="0" applyFont="1" applyFill="1" applyBorder="1" applyProtection="1"/>
    <xf numFmtId="0" fontId="22" fillId="25" borderId="20" xfId="0" applyFont="1" applyFill="1" applyBorder="1" applyProtection="1"/>
    <xf numFmtId="0" fontId="25" fillId="25" borderId="20" xfId="0" applyFont="1" applyFill="1" applyBorder="1" applyProtection="1"/>
    <xf numFmtId="0" fontId="131" fillId="0" borderId="0" xfId="40" applyFont="1" applyFill="1" applyBorder="1" applyAlignment="1" applyProtection="1">
      <alignment horizontal="left" indent="1"/>
    </xf>
    <xf numFmtId="165" fontId="12" fillId="25" borderId="0" xfId="0" applyNumberFormat="1" applyFont="1" applyFill="1" applyBorder="1" applyAlignment="1" applyProtection="1">
      <alignment horizontal="center"/>
    </xf>
    <xf numFmtId="0" fontId="14" fillId="0" borderId="0" xfId="0" applyFont="1" applyProtection="1"/>
    <xf numFmtId="167" fontId="83" fillId="25" borderId="0" xfId="0" applyNumberFormat="1" applyFont="1" applyFill="1" applyBorder="1" applyAlignment="1" applyProtection="1">
      <alignment horizontal="right" indent="1"/>
    </xf>
    <xf numFmtId="167" fontId="83" fillId="26" borderId="0" xfId="0" applyNumberFormat="1" applyFont="1" applyFill="1" applyBorder="1" applyAlignment="1" applyProtection="1">
      <alignment horizontal="right" indent="1"/>
    </xf>
    <xf numFmtId="0" fontId="70" fillId="25" borderId="0" xfId="0" applyFont="1" applyFill="1" applyBorder="1" applyAlignment="1" applyProtection="1">
      <alignment horizontal="left"/>
    </xf>
    <xf numFmtId="167" fontId="13" fillId="25" borderId="0" xfId="0" applyNumberFormat="1" applyFont="1" applyFill="1" applyBorder="1" applyAlignment="1" applyProtection="1">
      <alignment horizontal="right" indent="1"/>
    </xf>
    <xf numFmtId="167" fontId="13" fillId="26" borderId="0" xfId="0" applyNumberFormat="1" applyFont="1" applyFill="1" applyBorder="1" applyAlignment="1" applyProtection="1">
      <alignment horizontal="right" indent="1"/>
    </xf>
    <xf numFmtId="167" fontId="12" fillId="25" borderId="0" xfId="0" applyNumberFormat="1" applyFont="1" applyFill="1" applyBorder="1" applyAlignment="1" applyProtection="1">
      <alignment horizontal="right" wrapText="1" indent="1"/>
    </xf>
    <xf numFmtId="168" fontId="12" fillId="25" borderId="0" xfId="0" applyNumberFormat="1" applyFont="1" applyFill="1" applyBorder="1" applyAlignment="1" applyProtection="1">
      <alignment horizontal="right" wrapText="1" indent="1"/>
    </xf>
    <xf numFmtId="168" fontId="12" fillId="26" borderId="0" xfId="0" applyNumberFormat="1" applyFont="1" applyFill="1" applyBorder="1" applyAlignment="1" applyProtection="1">
      <alignment horizontal="right" wrapText="1" indent="1"/>
    </xf>
    <xf numFmtId="167" fontId="13" fillId="25" borderId="0" xfId="0" applyNumberFormat="1" applyFont="1" applyFill="1" applyBorder="1" applyAlignment="1" applyProtection="1">
      <alignment horizontal="right" wrapText="1" indent="1"/>
    </xf>
    <xf numFmtId="168" fontId="13" fillId="25" borderId="0" xfId="0" applyNumberFormat="1" applyFont="1" applyFill="1" applyBorder="1" applyAlignment="1" applyProtection="1">
      <alignment horizontal="right" wrapText="1" indent="1"/>
    </xf>
    <xf numFmtId="168" fontId="13" fillId="26" borderId="0" xfId="0" applyNumberFormat="1" applyFont="1" applyFill="1" applyBorder="1" applyAlignment="1" applyProtection="1">
      <alignment horizontal="right" wrapText="1" indent="1"/>
    </xf>
    <xf numFmtId="0" fontId="132" fillId="25" borderId="0" xfId="0" applyFont="1" applyFill="1" applyProtection="1"/>
    <xf numFmtId="0" fontId="49" fillId="25" borderId="20" xfId="0" applyFont="1" applyFill="1" applyBorder="1" applyProtection="1"/>
    <xf numFmtId="164" fontId="74" fillId="25" borderId="0" xfId="0" applyNumberFormat="1" applyFont="1" applyFill="1" applyBorder="1" applyAlignment="1" applyProtection="1">
      <alignment horizontal="center"/>
    </xf>
    <xf numFmtId="0" fontId="132" fillId="0" borderId="0" xfId="0" applyFont="1" applyProtection="1">
      <protection locked="0"/>
    </xf>
    <xf numFmtId="0" fontId="15" fillId="31" borderId="20" xfId="0" applyFont="1" applyFill="1" applyBorder="1" applyAlignment="1" applyProtection="1">
      <alignment horizontal="center" vertical="center"/>
    </xf>
    <xf numFmtId="0" fontId="17" fillId="25" borderId="0" xfId="62" applyFont="1" applyFill="1" applyBorder="1" applyAlignment="1">
      <alignment horizontal="right"/>
    </xf>
    <xf numFmtId="0" fontId="83" fillId="25" borderId="0" xfId="70" applyFont="1" applyFill="1" applyBorder="1" applyAlignment="1">
      <alignment horizontal="left"/>
    </xf>
    <xf numFmtId="0" fontId="83" fillId="24" borderId="0" xfId="66" applyFont="1" applyFill="1" applyBorder="1" applyAlignment="1">
      <alignment horizontal="left" indent="1"/>
    </xf>
    <xf numFmtId="0" fontId="13" fillId="25" borderId="0" xfId="70" applyNumberFormat="1" applyFont="1" applyFill="1" applyBorder="1" applyAlignment="1">
      <alignment horizontal="right"/>
    </xf>
    <xf numFmtId="0" fontId="12" fillId="25" borderId="0" xfId="70" applyFont="1" applyFill="1" applyBorder="1" applyAlignment="1">
      <alignment horizontal="left"/>
    </xf>
    <xf numFmtId="0" fontId="10" fillId="25" borderId="22" xfId="62" applyFont="1" applyFill="1" applyBorder="1" applyAlignment="1">
      <alignment horizontal="left"/>
    </xf>
    <xf numFmtId="0" fontId="10" fillId="25" borderId="23" xfId="70" applyFont="1" applyFill="1" applyBorder="1" applyAlignment="1">
      <alignment horizontal="left"/>
    </xf>
    <xf numFmtId="0" fontId="10" fillId="25" borderId="22" xfId="70" applyFont="1" applyFill="1" applyBorder="1" applyAlignment="1">
      <alignment horizontal="left"/>
    </xf>
    <xf numFmtId="0" fontId="9" fillId="25" borderId="0" xfId="62" applyFont="1" applyFill="1" applyBorder="1" applyAlignment="1">
      <alignment horizontal="center"/>
    </xf>
    <xf numFmtId="0" fontId="83" fillId="25" borderId="0" xfId="62" applyFont="1" applyFill="1" applyBorder="1" applyAlignment="1">
      <alignment horizontal="right" vertical="center" indent="3"/>
    </xf>
    <xf numFmtId="3" fontId="83" fillId="25" borderId="0" xfId="62" applyNumberFormat="1" applyFont="1" applyFill="1" applyBorder="1" applyAlignment="1">
      <alignment horizontal="right" vertical="center" indent="3"/>
    </xf>
    <xf numFmtId="0" fontId="97" fillId="25" borderId="0" xfId="71" applyFont="1" applyFill="1" applyBorder="1" applyAlignment="1">
      <alignment horizontal="left" vertical="center"/>
    </xf>
    <xf numFmtId="3" fontId="86" fillId="24" borderId="0" xfId="40" applyNumberFormat="1" applyFont="1" applyFill="1" applyBorder="1" applyAlignment="1">
      <alignment horizontal="left" vertical="center" wrapText="1" indent="1"/>
    </xf>
    <xf numFmtId="0" fontId="86" fillId="25" borderId="0" xfId="62" applyFont="1" applyFill="1" applyBorder="1" applyAlignment="1">
      <alignment horizontal="right" vertical="center" indent="3"/>
    </xf>
    <xf numFmtId="3" fontId="86" fillId="25" borderId="0" xfId="62" applyNumberFormat="1" applyFont="1" applyFill="1" applyBorder="1" applyAlignment="1">
      <alignment horizontal="right" vertical="center" indent="3"/>
    </xf>
    <xf numFmtId="0" fontId="12" fillId="25" borderId="0" xfId="62" applyFont="1" applyFill="1" applyBorder="1" applyAlignment="1">
      <alignment horizontal="center" vertical="center" wrapText="1"/>
    </xf>
    <xf numFmtId="0" fontId="133" fillId="25" borderId="0" xfId="62" applyFont="1" applyFill="1" applyBorder="1" applyAlignment="1">
      <alignment horizontal="center" vertical="center"/>
    </xf>
    <xf numFmtId="0" fontId="13" fillId="25" borderId="12" xfId="62" applyFont="1" applyFill="1" applyBorder="1" applyAlignment="1">
      <alignment horizontal="center" vertical="center" wrapText="1"/>
    </xf>
    <xf numFmtId="0" fontId="17" fillId="25" borderId="0" xfId="62" applyFont="1" applyFill="1" applyBorder="1" applyAlignment="1">
      <alignment horizontal="center" vertical="center" wrapText="1"/>
    </xf>
    <xf numFmtId="178" fontId="83" fillId="26" borderId="0" xfId="71" applyNumberFormat="1" applyFont="1" applyFill="1" applyBorder="1" applyAlignment="1">
      <alignment horizontal="right" vertical="center"/>
    </xf>
    <xf numFmtId="0" fontId="12" fillId="27" borderId="0" xfId="179" applyFont="1" applyFill="1" applyBorder="1" applyAlignment="1">
      <alignment horizontal="left"/>
    </xf>
    <xf numFmtId="178" fontId="86" fillId="26" borderId="0" xfId="71" applyNumberFormat="1" applyFont="1" applyFill="1" applyBorder="1" applyAlignment="1">
      <alignment horizontal="right" vertical="center"/>
    </xf>
    <xf numFmtId="0" fontId="12" fillId="27" borderId="0" xfId="179" applyFont="1" applyFill="1" applyBorder="1" applyAlignment="1">
      <alignment horizontal="left" indent="1"/>
    </xf>
    <xf numFmtId="0" fontId="10" fillId="25" borderId="0" xfId="62" applyFont="1" applyFill="1" applyAlignment="1"/>
    <xf numFmtId="0" fontId="10" fillId="0" borderId="0" xfId="62" applyFont="1" applyBorder="1" applyAlignment="1"/>
    <xf numFmtId="0" fontId="10" fillId="25" borderId="19" xfId="72" applyFont="1" applyFill="1" applyBorder="1" applyAlignment="1"/>
    <xf numFmtId="0" fontId="10" fillId="25" borderId="0" xfId="72" applyFont="1" applyFill="1" applyBorder="1" applyAlignment="1"/>
    <xf numFmtId="0" fontId="10" fillId="0" borderId="0" xfId="62" applyFont="1" applyAlignment="1"/>
    <xf numFmtId="0" fontId="12" fillId="26" borderId="0" xfId="63" applyFont="1" applyFill="1" applyBorder="1" applyAlignment="1"/>
    <xf numFmtId="0" fontId="83" fillId="24" borderId="0" xfId="66" applyFont="1" applyFill="1" applyBorder="1" applyAlignment="1">
      <alignment horizontal="left" vertical="center"/>
    </xf>
    <xf numFmtId="0" fontId="83" fillId="27" borderId="0" xfId="40" applyFont="1" applyFill="1" applyBorder="1" applyAlignment="1">
      <alignment vertical="center"/>
    </xf>
    <xf numFmtId="3" fontId="83" fillId="27" borderId="0" xfId="40" applyNumberFormat="1" applyFont="1" applyFill="1" applyBorder="1" applyAlignment="1">
      <alignment horizontal="right" vertical="center" wrapText="1"/>
    </xf>
    <xf numFmtId="0" fontId="92" fillId="25" borderId="19" xfId="63" applyFont="1" applyFill="1" applyBorder="1" applyAlignment="1">
      <alignment horizontal="right" vertical="center"/>
    </xf>
    <xf numFmtId="0" fontId="49" fillId="26" borderId="0" xfId="70" applyFont="1" applyFill="1" applyBorder="1"/>
    <xf numFmtId="0" fontId="12" fillId="26" borderId="0" xfId="63" applyFont="1" applyFill="1" applyBorder="1" applyAlignment="1">
      <alignment horizontal="center" vertical="center"/>
    </xf>
    <xf numFmtId="0" fontId="12" fillId="26" borderId="12" xfId="63" applyFont="1" applyFill="1" applyBorder="1" applyAlignment="1">
      <alignment horizontal="center" vertical="center"/>
    </xf>
    <xf numFmtId="3" fontId="52" fillId="26" borderId="0" xfId="70" applyNumberFormat="1" applyFont="1" applyFill="1" applyBorder="1" applyAlignment="1">
      <alignment horizontal="right" vertical="center"/>
    </xf>
    <xf numFmtId="3" fontId="95" fillId="26" borderId="10" xfId="70" applyNumberFormat="1" applyFont="1" applyFill="1" applyBorder="1" applyAlignment="1">
      <alignment horizontal="right" vertical="center"/>
    </xf>
    <xf numFmtId="3" fontId="95" fillId="25" borderId="10" xfId="70" applyNumberFormat="1" applyFont="1" applyFill="1" applyBorder="1" applyAlignment="1">
      <alignment vertical="center"/>
    </xf>
    <xf numFmtId="3" fontId="95" fillId="25" borderId="10" xfId="70" applyNumberFormat="1" applyFont="1" applyFill="1" applyBorder="1" applyAlignment="1">
      <alignment horizontal="right" vertical="center"/>
    </xf>
    <xf numFmtId="0" fontId="17" fillId="26" borderId="0" xfId="70" applyFont="1" applyFill="1" applyAlignment="1"/>
    <xf numFmtId="3" fontId="30" fillId="26" borderId="0" xfId="70" applyNumberFormat="1" applyFont="1" applyFill="1" applyBorder="1" applyAlignment="1">
      <alignment horizontal="right" vertical="center"/>
    </xf>
    <xf numFmtId="3" fontId="51" fillId="25" borderId="0" xfId="70" applyNumberFormat="1" applyFont="1" applyFill="1" applyBorder="1" applyAlignment="1">
      <alignment vertical="center"/>
    </xf>
    <xf numFmtId="3" fontId="30" fillId="25" borderId="0" xfId="70" applyNumberFormat="1" applyFont="1" applyFill="1" applyBorder="1" applyAlignment="1">
      <alignment horizontal="right" vertical="center"/>
    </xf>
    <xf numFmtId="3" fontId="51" fillId="26" borderId="0" xfId="70" applyNumberFormat="1" applyFont="1" applyFill="1" applyBorder="1" applyAlignment="1">
      <alignment horizontal="right" vertical="center"/>
    </xf>
    <xf numFmtId="3" fontId="51" fillId="25" borderId="0" xfId="70" applyNumberFormat="1" applyFont="1" applyFill="1" applyBorder="1" applyAlignment="1">
      <alignment horizontal="right" vertical="center"/>
    </xf>
    <xf numFmtId="3" fontId="95" fillId="26" borderId="0" xfId="70" applyNumberFormat="1" applyFont="1" applyFill="1" applyBorder="1" applyAlignment="1">
      <alignment horizontal="right" vertical="center"/>
    </xf>
    <xf numFmtId="3" fontId="95" fillId="25" borderId="0" xfId="70" applyNumberFormat="1" applyFont="1" applyFill="1" applyBorder="1" applyAlignment="1">
      <alignment vertical="center"/>
    </xf>
    <xf numFmtId="3" fontId="95" fillId="25" borderId="0" xfId="70" applyNumberFormat="1" applyFont="1" applyFill="1" applyBorder="1" applyAlignment="1">
      <alignment horizontal="right" vertical="center"/>
    </xf>
    <xf numFmtId="0" fontId="19" fillId="27" borderId="0" xfId="40" applyFont="1" applyFill="1" applyBorder="1" applyAlignment="1">
      <alignment horizontal="left"/>
    </xf>
    <xf numFmtId="3" fontId="30" fillId="25" borderId="0" xfId="70" applyNumberFormat="1" applyFont="1" applyFill="1" applyBorder="1" applyAlignment="1">
      <alignment vertical="center"/>
    </xf>
    <xf numFmtId="0" fontId="25" fillId="26" borderId="0" xfId="70" applyFont="1" applyFill="1" applyBorder="1"/>
    <xf numFmtId="4" fontId="51" fillId="25" borderId="0" xfId="70" applyNumberFormat="1" applyFont="1" applyFill="1" applyBorder="1" applyAlignment="1">
      <alignment vertical="center"/>
    </xf>
    <xf numFmtId="3" fontId="10" fillId="25" borderId="0" xfId="70" applyNumberFormat="1" applyFont="1" applyFill="1" applyBorder="1" applyAlignment="1"/>
    <xf numFmtId="0" fontId="52" fillId="27" borderId="0" xfId="40" applyFont="1" applyFill="1" applyBorder="1" applyAlignment="1">
      <alignment horizontal="left"/>
    </xf>
    <xf numFmtId="3" fontId="17" fillId="26" borderId="0" xfId="70" applyNumberFormat="1" applyFont="1" applyFill="1" applyBorder="1" applyAlignment="1">
      <alignment horizontal="right" vertical="center"/>
    </xf>
    <xf numFmtId="3" fontId="17" fillId="25" borderId="0" xfId="70" applyNumberFormat="1" applyFont="1" applyFill="1" applyBorder="1" applyAlignment="1">
      <alignment vertical="center"/>
    </xf>
    <xf numFmtId="3" fontId="10" fillId="26" borderId="0" xfId="70" applyNumberFormat="1" applyFont="1" applyFill="1" applyBorder="1" applyAlignment="1">
      <alignment horizontal="right" vertical="center"/>
    </xf>
    <xf numFmtId="3" fontId="10" fillId="25" borderId="0" xfId="70" applyNumberFormat="1" applyFont="1" applyFill="1" applyBorder="1" applyAlignment="1">
      <alignment vertical="center"/>
    </xf>
    <xf numFmtId="3" fontId="95" fillId="26" borderId="0" xfId="70" applyNumberFormat="1" applyFont="1" applyFill="1" applyBorder="1" applyAlignment="1">
      <alignment vertical="center"/>
    </xf>
    <xf numFmtId="167" fontId="17" fillId="26" borderId="0" xfId="70" applyNumberFormat="1" applyFont="1" applyFill="1" applyBorder="1" applyAlignment="1">
      <alignment horizontal="right" vertical="center"/>
    </xf>
    <xf numFmtId="167" fontId="17" fillId="25" borderId="0" xfId="70" applyNumberFormat="1" applyFont="1" applyFill="1" applyBorder="1" applyAlignment="1">
      <alignment vertical="center"/>
    </xf>
    <xf numFmtId="0" fontId="12" fillId="27" borderId="0" xfId="40" applyFont="1" applyFill="1" applyBorder="1" applyAlignment="1">
      <alignment horizontal="left" indent="1"/>
    </xf>
    <xf numFmtId="167" fontId="17" fillId="26" borderId="0" xfId="70" applyNumberFormat="1" applyFont="1" applyFill="1" applyBorder="1" applyAlignment="1">
      <alignment vertical="center"/>
    </xf>
    <xf numFmtId="0" fontId="30" fillId="26" borderId="0" xfId="63" applyFont="1" applyFill="1" applyBorder="1"/>
    <xf numFmtId="3" fontId="136" fillId="26" borderId="0" xfId="63" applyNumberFormat="1" applyFont="1" applyFill="1" applyBorder="1" applyAlignment="1">
      <alignment horizontal="center"/>
    </xf>
    <xf numFmtId="3" fontId="136" fillId="26" borderId="0" xfId="63" applyNumberFormat="1" applyFont="1" applyFill="1" applyBorder="1" applyAlignment="1">
      <alignment horizontal="right"/>
    </xf>
    <xf numFmtId="0" fontId="10" fillId="26" borderId="0" xfId="63" applyFont="1" applyFill="1" applyBorder="1" applyAlignment="1">
      <alignment horizontal="justify" vertical="center"/>
    </xf>
    <xf numFmtId="3" fontId="30" fillId="26" borderId="0" xfId="63" quotePrefix="1" applyNumberFormat="1" applyFont="1" applyFill="1" applyBorder="1" applyAlignment="1">
      <alignment horizontal="right" vertical="center"/>
    </xf>
    <xf numFmtId="3" fontId="30" fillId="26" borderId="0" xfId="63" applyNumberFormat="1" applyFont="1" applyFill="1" applyBorder="1" applyAlignment="1">
      <alignment horizontal="right" vertical="center"/>
    </xf>
    <xf numFmtId="0" fontId="83" fillId="27" borderId="0" xfId="66" applyFont="1" applyFill="1" applyBorder="1" applyAlignment="1">
      <alignment horizontal="left" vertical="center"/>
    </xf>
    <xf numFmtId="0" fontId="10" fillId="26" borderId="10" xfId="70" applyFont="1" applyFill="1" applyBorder="1" applyAlignment="1">
      <alignment horizontal="center" vertical="center"/>
    </xf>
    <xf numFmtId="165" fontId="10" fillId="26" borderId="10" xfId="70" applyNumberFormat="1" applyFont="1" applyFill="1" applyBorder="1" applyAlignment="1">
      <alignment horizontal="center" vertical="center"/>
    </xf>
    <xf numFmtId="165" fontId="10" fillId="26" borderId="0" xfId="70" applyNumberFormat="1" applyFont="1" applyFill="1" applyBorder="1" applyAlignment="1">
      <alignment horizontal="center" vertical="center"/>
    </xf>
    <xf numFmtId="0" fontId="10" fillId="26" borderId="0" xfId="70" applyFont="1" applyFill="1" applyBorder="1" applyAlignment="1">
      <alignment horizontal="center" vertical="center"/>
    </xf>
    <xf numFmtId="167" fontId="17" fillId="26" borderId="0" xfId="63" quotePrefix="1" applyNumberFormat="1" applyFont="1" applyFill="1" applyBorder="1" applyAlignment="1">
      <alignment horizontal="center" vertical="center"/>
    </xf>
    <xf numFmtId="167" fontId="68" fillId="0" borderId="0" xfId="0" applyNumberFormat="1" applyFont="1" applyAlignment="1" applyProtection="1">
      <alignment vertical="center"/>
      <protection locked="0"/>
    </xf>
    <xf numFmtId="165" fontId="68" fillId="0" borderId="0" xfId="0" applyNumberFormat="1" applyFont="1" applyProtection="1">
      <protection locked="0"/>
    </xf>
    <xf numFmtId="2" fontId="50" fillId="26" borderId="0" xfId="70" applyNumberFormat="1" applyFont="1" applyFill="1" applyBorder="1" applyAlignment="1">
      <alignment horizontal="center"/>
    </xf>
    <xf numFmtId="165" fontId="97" fillId="26" borderId="0" xfId="70" applyNumberFormat="1" applyFont="1" applyFill="1" applyBorder="1" applyAlignment="1">
      <alignment horizontal="right" vertical="center"/>
    </xf>
    <xf numFmtId="0" fontId="125" fillId="0" borderId="0" xfId="70" applyFont="1" applyFill="1"/>
    <xf numFmtId="0" fontId="49"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0" fillId="0" borderId="0" xfId="51" applyFont="1" applyFill="1" applyAlignment="1">
      <alignment horizontal="center"/>
    </xf>
    <xf numFmtId="167" fontId="49" fillId="0" borderId="0" xfId="51" applyNumberFormat="1" applyFont="1" applyFill="1" applyAlignment="1">
      <alignment horizontal="right"/>
    </xf>
    <xf numFmtId="0" fontId="14" fillId="0" borderId="0" xfId="51" applyFont="1" applyFill="1"/>
    <xf numFmtId="2" fontId="0" fillId="0" borderId="0" xfId="51" applyNumberFormat="1" applyFont="1" applyFill="1"/>
    <xf numFmtId="0" fontId="3" fillId="0" borderId="0" xfId="51" applyFont="1" applyFill="1"/>
    <xf numFmtId="0" fontId="25" fillId="0" borderId="0" xfId="51" applyFont="1" applyFill="1"/>
    <xf numFmtId="0" fontId="51" fillId="0" borderId="0" xfId="51" applyFont="1" applyFill="1" applyAlignment="1">
      <alignment horizontal="center"/>
    </xf>
    <xf numFmtId="0" fontId="49" fillId="0" borderId="0" xfId="51" applyFont="1" applyFill="1"/>
    <xf numFmtId="0" fontId="76" fillId="0" borderId="0" xfId="51" applyFont="1" applyFill="1"/>
    <xf numFmtId="0" fontId="68" fillId="0" borderId="0" xfId="51" applyFont="1" applyFill="1"/>
    <xf numFmtId="0" fontId="10" fillId="0" borderId="0" xfId="51" applyFont="1" applyFill="1"/>
    <xf numFmtId="0" fontId="69" fillId="0" borderId="0" xfId="51" applyFont="1" applyFill="1" applyAlignment="1">
      <alignment horizontal="left"/>
    </xf>
    <xf numFmtId="164" fontId="50" fillId="38" borderId="0" xfId="40" applyNumberFormat="1" applyFont="1" applyFill="1" applyBorder="1" applyAlignment="1">
      <alignment horizontal="justify" readingOrder="1"/>
    </xf>
    <xf numFmtId="0" fontId="13" fillId="37" borderId="0" xfId="62" applyFont="1" applyFill="1" applyBorder="1" applyAlignment="1">
      <alignment vertical="center"/>
    </xf>
    <xf numFmtId="0" fontId="13" fillId="37" borderId="0" xfId="62" applyFont="1" applyFill="1" applyBorder="1" applyAlignment="1">
      <alignment vertical="center" wrapText="1"/>
    </xf>
    <xf numFmtId="0" fontId="13" fillId="37" borderId="0" xfId="62" applyFont="1" applyFill="1" applyBorder="1" applyAlignment="1"/>
    <xf numFmtId="164" fontId="13" fillId="37" borderId="0" xfId="40" applyNumberFormat="1" applyFont="1" applyFill="1" applyBorder="1" applyAlignment="1">
      <alignment horizontal="justify" vertical="center" wrapText="1"/>
    </xf>
    <xf numFmtId="0" fontId="51" fillId="37" borderId="0" xfId="62" applyFont="1" applyFill="1" applyAlignment="1">
      <alignment horizontal="center" vertical="center"/>
    </xf>
    <xf numFmtId="172" fontId="124" fillId="34" borderId="0" xfId="62" applyNumberFormat="1" applyFont="1" applyFill="1" applyBorder="1" applyAlignment="1">
      <alignment horizontal="center" vertical="center" wrapText="1"/>
    </xf>
    <xf numFmtId="172" fontId="124" fillId="34" borderId="0" xfId="62" applyNumberFormat="1" applyFont="1" applyFill="1" applyBorder="1" applyAlignment="1">
      <alignment horizontal="center" vertical="center"/>
    </xf>
    <xf numFmtId="0" fontId="4" fillId="0" borderId="0" xfId="62" applyFont="1" applyAlignment="1">
      <alignment horizontal="right"/>
    </xf>
    <xf numFmtId="164" fontId="13" fillId="37" borderId="0" xfId="40" applyNumberFormat="1" applyFont="1" applyFill="1" applyBorder="1" applyAlignment="1">
      <alignment horizontal="justify" wrapText="1"/>
    </xf>
    <xf numFmtId="164" fontId="29" fillId="37" borderId="64" xfId="40" applyNumberFormat="1" applyFont="1" applyFill="1" applyBorder="1" applyAlignment="1">
      <alignment horizontal="left" vertical="center" wrapText="1"/>
    </xf>
    <xf numFmtId="164" fontId="29" fillId="37" borderId="0" xfId="40" applyNumberFormat="1" applyFont="1" applyFill="1" applyBorder="1" applyAlignment="1">
      <alignment horizontal="left" vertical="center" wrapText="1"/>
    </xf>
    <xf numFmtId="164" fontId="29" fillId="37" borderId="65" xfId="40" applyNumberFormat="1" applyFont="1" applyFill="1" applyBorder="1" applyAlignment="1">
      <alignment horizontal="left" vertical="center" wrapText="1"/>
    </xf>
    <xf numFmtId="173" fontId="13" fillId="25" borderId="0" xfId="0" applyNumberFormat="1" applyFont="1" applyFill="1" applyBorder="1" applyAlignment="1">
      <alignment horizontal="left"/>
    </xf>
    <xf numFmtId="0" fontId="4" fillId="0" borderId="0" xfId="0" applyFont="1" applyAlignment="1">
      <alignment horizontal="right"/>
    </xf>
    <xf numFmtId="164" fontId="18"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0" fontId="11" fillId="25" borderId="0" xfId="0" applyFont="1" applyFill="1" applyBorder="1" applyAlignment="1">
      <alignment horizontal="justify" vertical="top" wrapText="1"/>
    </xf>
    <xf numFmtId="0" fontId="20" fillId="25" borderId="0" xfId="0" applyFont="1" applyFill="1" applyBorder="1" applyAlignment="1">
      <alignment horizontal="justify" vertical="top" wrapText="1"/>
    </xf>
    <xf numFmtId="0" fontId="18" fillId="25" borderId="18" xfId="0" applyFont="1" applyFill="1" applyBorder="1" applyAlignment="1">
      <alignment horizontal="right" indent="6"/>
    </xf>
    <xf numFmtId="0" fontId="18" fillId="25" borderId="0" xfId="0" applyFont="1" applyFill="1" applyBorder="1" applyAlignment="1"/>
    <xf numFmtId="164" fontId="12" fillId="24" borderId="0" xfId="40" applyNumberFormat="1" applyFont="1" applyFill="1" applyBorder="1" applyAlignment="1">
      <alignment wrapText="1"/>
    </xf>
    <xf numFmtId="0" fontId="12" fillId="25" borderId="0" xfId="0" applyFont="1" applyFill="1" applyBorder="1" applyAlignment="1"/>
    <xf numFmtId="172" fontId="13" fillId="24" borderId="0" xfId="40" applyNumberFormat="1" applyFont="1" applyFill="1" applyBorder="1" applyAlignment="1">
      <alignment horizontal="left" wrapText="1"/>
    </xf>
    <xf numFmtId="172" fontId="23" fillId="24" borderId="0" xfId="40" applyNumberFormat="1" applyFont="1" applyFill="1" applyBorder="1" applyAlignment="1">
      <alignment horizontal="left" wrapText="1"/>
    </xf>
    <xf numFmtId="0" fontId="10" fillId="25" borderId="0" xfId="0" applyFont="1" applyFill="1" applyBorder="1" applyAlignment="1"/>
    <xf numFmtId="164" fontId="13" fillId="24" borderId="0" xfId="40" applyNumberFormat="1" applyFont="1" applyFill="1" applyBorder="1" applyAlignment="1">
      <alignment wrapText="1"/>
    </xf>
    <xf numFmtId="0" fontId="13" fillId="25" borderId="0" xfId="0" applyFont="1" applyFill="1" applyBorder="1" applyAlignment="1">
      <alignment horizontal="left" indent="4"/>
    </xf>
    <xf numFmtId="164" fontId="24" fillId="24" borderId="0" xfId="40" applyNumberFormat="1" applyFont="1" applyFill="1" applyBorder="1" applyAlignment="1">
      <alignment wrapText="1"/>
    </xf>
    <xf numFmtId="0" fontId="12" fillId="25" borderId="0" xfId="0" applyFont="1" applyFill="1" applyBorder="1" applyAlignment="1">
      <alignment horizontal="justify" vertical="center" readingOrder="1"/>
    </xf>
    <xf numFmtId="0" fontId="12" fillId="25" borderId="0" xfId="0" applyFont="1" applyFill="1" applyBorder="1" applyAlignment="1">
      <alignment horizontal="justify" vertical="center" wrapText="1" readingOrder="1"/>
    </xf>
    <xf numFmtId="0" fontId="12" fillId="25" borderId="18" xfId="0" applyFont="1" applyFill="1" applyBorder="1" applyAlignment="1">
      <alignment horizontal="left" indent="5" readingOrder="1"/>
    </xf>
    <xf numFmtId="0" fontId="18" fillId="25" borderId="18" xfId="0" applyFont="1" applyFill="1" applyBorder="1" applyAlignment="1">
      <alignment horizontal="left" indent="5" readingOrder="1"/>
    </xf>
    <xf numFmtId="0" fontId="13" fillId="0" borderId="0" xfId="0" applyFont="1" applyBorder="1" applyAlignment="1">
      <alignment horizontal="justify" readingOrder="1"/>
    </xf>
    <xf numFmtId="0" fontId="12"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readingOrder="1"/>
    </xf>
    <xf numFmtId="173" fontId="13" fillId="25" borderId="0" xfId="0" applyNumberFormat="1" applyFont="1" applyFill="1" applyBorder="1" applyAlignment="1">
      <alignment horizontal="right"/>
    </xf>
    <xf numFmtId="173" fontId="13" fillId="25" borderId="19" xfId="0" applyNumberFormat="1" applyFont="1" applyFill="1" applyBorder="1" applyAlignment="1">
      <alignment horizontal="right"/>
    </xf>
    <xf numFmtId="0" fontId="12" fillId="26" borderId="0" xfId="0" applyFont="1" applyFill="1" applyBorder="1" applyAlignment="1">
      <alignment horizontal="justify" vertical="center" wrapText="1" readingOrder="1"/>
    </xf>
    <xf numFmtId="164" fontId="50" fillId="24" borderId="20" xfId="40" applyNumberFormat="1" applyFont="1" applyFill="1" applyBorder="1" applyAlignment="1">
      <alignment horizontal="justify" readingOrder="1"/>
    </xf>
    <xf numFmtId="164" fontId="50" fillId="24" borderId="0" xfId="40" applyNumberFormat="1" applyFont="1" applyFill="1" applyBorder="1" applyAlignment="1">
      <alignment horizontal="justify" readingOrder="1"/>
    </xf>
    <xf numFmtId="0" fontId="83" fillId="25" borderId="0" xfId="0" applyFont="1" applyFill="1" applyBorder="1" applyAlignment="1" applyProtection="1">
      <alignment horizontal="left"/>
    </xf>
    <xf numFmtId="167" fontId="83" fillId="26" borderId="0" xfId="0" applyNumberFormat="1" applyFont="1" applyFill="1" applyBorder="1" applyAlignment="1" applyProtection="1">
      <alignment horizontal="right" indent="2"/>
    </xf>
    <xf numFmtId="0" fontId="12" fillId="25" borderId="18" xfId="0" applyFont="1" applyFill="1" applyBorder="1" applyAlignment="1" applyProtection="1">
      <alignment horizontal="right" indent="5"/>
    </xf>
    <xf numFmtId="0" fontId="17" fillId="25" borderId="0" xfId="0" applyFont="1" applyFill="1" applyBorder="1" applyAlignment="1" applyProtection="1">
      <alignment horizontal="right"/>
    </xf>
    <xf numFmtId="0" fontId="49" fillId="26" borderId="15" xfId="0" applyFont="1" applyFill="1" applyBorder="1" applyAlignment="1" applyProtection="1">
      <alignment horizontal="left" vertical="center"/>
    </xf>
    <xf numFmtId="0" fontId="49" fillId="26" borderId="16" xfId="0" applyFont="1" applyFill="1" applyBorder="1" applyAlignment="1" applyProtection="1">
      <alignment horizontal="left" vertical="center"/>
    </xf>
    <xf numFmtId="0" fontId="49" fillId="26" borderId="17" xfId="0" applyFont="1" applyFill="1" applyBorder="1" applyAlignment="1" applyProtection="1">
      <alignment horizontal="left" vertical="center"/>
    </xf>
    <xf numFmtId="0" fontId="17"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2" fillId="26" borderId="52" xfId="0" applyFont="1" applyFill="1" applyBorder="1" applyAlignment="1" applyProtection="1">
      <alignment horizontal="center"/>
    </xf>
    <xf numFmtId="167" fontId="13" fillId="27" borderId="0" xfId="40" applyNumberFormat="1" applyFont="1" applyFill="1" applyBorder="1" applyAlignment="1" applyProtection="1">
      <alignment horizontal="right" wrapText="1" indent="2"/>
    </xf>
    <xf numFmtId="167" fontId="83" fillId="27"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73" fontId="13" fillId="25" borderId="0" xfId="0" applyNumberFormat="1" applyFont="1" applyFill="1" applyBorder="1" applyAlignment="1" applyProtection="1">
      <alignment horizontal="left"/>
    </xf>
    <xf numFmtId="0" fontId="4" fillId="0" borderId="0" xfId="0" applyFont="1" applyFill="1" applyAlignment="1" applyProtection="1">
      <alignment horizontal="right"/>
      <protection locked="0"/>
    </xf>
    <xf numFmtId="0" fontId="88" fillId="26" borderId="15" xfId="0" applyFont="1" applyFill="1" applyBorder="1" applyAlignment="1" applyProtection="1">
      <alignment horizontal="left" vertical="center"/>
    </xf>
    <xf numFmtId="0" fontId="88" fillId="26" borderId="16" xfId="0" applyFont="1" applyFill="1" applyBorder="1" applyAlignment="1" applyProtection="1">
      <alignment horizontal="left" vertical="center"/>
    </xf>
    <xf numFmtId="0" fontId="88" fillId="26" borderId="17" xfId="0" applyFont="1" applyFill="1" applyBorder="1" applyAlignment="1" applyProtection="1">
      <alignment horizontal="left" vertical="center"/>
    </xf>
    <xf numFmtId="167" fontId="83" fillId="25" borderId="0" xfId="0" applyNumberFormat="1" applyFont="1" applyFill="1" applyBorder="1" applyAlignment="1" applyProtection="1">
      <alignment horizontal="right" indent="2"/>
    </xf>
    <xf numFmtId="0" fontId="12" fillId="25" borderId="18" xfId="0" applyFont="1" applyFill="1" applyBorder="1" applyAlignment="1" applyProtection="1">
      <alignment horizontal="left" indent="4"/>
    </xf>
    <xf numFmtId="0" fontId="17"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3" fillId="48" borderId="0" xfId="60" applyNumberFormat="1" applyFont="1" applyFill="1" applyBorder="1" applyAlignment="1" applyProtection="1">
      <alignment horizontal="right" wrapText="1" indent="2"/>
    </xf>
    <xf numFmtId="167" fontId="13" fillId="44" borderId="0" xfId="60" applyNumberFormat="1" applyFont="1" applyFill="1" applyBorder="1" applyAlignment="1" applyProtection="1">
      <alignment horizontal="right" wrapText="1" indent="2"/>
    </xf>
    <xf numFmtId="167" fontId="13" fillId="24" borderId="0" xfId="40" applyNumberFormat="1" applyFont="1" applyFill="1" applyBorder="1" applyAlignment="1" applyProtection="1">
      <alignment horizontal="right" wrapText="1" indent="2"/>
    </xf>
    <xf numFmtId="0" fontId="12" fillId="24" borderId="0" xfId="40" applyFont="1" applyFill="1" applyBorder="1" applyAlignment="1" applyProtection="1">
      <alignment horizontal="left" indent="2"/>
    </xf>
    <xf numFmtId="168" fontId="12" fillId="24" borderId="0" xfId="40" applyNumberFormat="1" applyFont="1" applyFill="1" applyBorder="1" applyAlignment="1" applyProtection="1">
      <alignment horizontal="right" wrapText="1" indent="2"/>
    </xf>
    <xf numFmtId="168" fontId="12" fillId="27" borderId="0" xfId="40" applyNumberFormat="1" applyFont="1" applyFill="1" applyBorder="1" applyAlignment="1" applyProtection="1">
      <alignment horizontal="right" wrapText="1" indent="2"/>
    </xf>
    <xf numFmtId="168" fontId="13" fillId="24" borderId="0" xfId="40" applyNumberFormat="1" applyFont="1" applyFill="1" applyBorder="1" applyAlignment="1" applyProtection="1">
      <alignment horizontal="right" wrapText="1" indent="2"/>
    </xf>
    <xf numFmtId="168" fontId="86" fillId="24" borderId="0" xfId="40" applyNumberFormat="1" applyFont="1" applyFill="1" applyBorder="1" applyAlignment="1" applyProtection="1">
      <alignment horizontal="right" wrapText="1" indent="2"/>
    </xf>
    <xf numFmtId="168" fontId="86" fillId="27" borderId="0" xfId="40" applyNumberFormat="1" applyFont="1" applyFill="1" applyBorder="1" applyAlignment="1" applyProtection="1">
      <alignment horizontal="right" wrapText="1" indent="2"/>
    </xf>
    <xf numFmtId="169" fontId="13"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1"/>
    </xf>
    <xf numFmtId="165" fontId="13" fillId="25" borderId="0" xfId="0" applyNumberFormat="1" applyFont="1" applyFill="1" applyBorder="1" applyAlignment="1" applyProtection="1">
      <alignment horizontal="right" indent="2"/>
    </xf>
    <xf numFmtId="165" fontId="13" fillId="26" borderId="0" xfId="0" applyNumberFormat="1" applyFont="1" applyFill="1" applyBorder="1" applyAlignment="1" applyProtection="1">
      <alignment horizontal="right" indent="2"/>
    </xf>
    <xf numFmtId="0" fontId="12" fillId="24" borderId="0" xfId="40" applyFont="1" applyFill="1" applyBorder="1" applyAlignment="1" applyProtection="1">
      <alignment horizontal="left" wrapText="1"/>
    </xf>
    <xf numFmtId="169" fontId="13" fillId="24" borderId="0" xfId="40" applyNumberFormat="1" applyFont="1" applyFill="1" applyBorder="1" applyAlignment="1" applyProtection="1">
      <alignment horizontal="right" wrapText="1" indent="2"/>
    </xf>
    <xf numFmtId="173" fontId="13" fillId="25" borderId="0" xfId="0" applyNumberFormat="1" applyFont="1" applyFill="1" applyBorder="1" applyAlignment="1" applyProtection="1">
      <alignment horizontal="right"/>
    </xf>
    <xf numFmtId="0" fontId="4" fillId="0" borderId="0" xfId="0" applyFont="1" applyAlignment="1" applyProtection="1">
      <alignment horizontal="right"/>
      <protection locked="0"/>
    </xf>
    <xf numFmtId="165" fontId="83" fillId="25" borderId="0" xfId="0" applyNumberFormat="1" applyFont="1" applyFill="1" applyBorder="1" applyAlignment="1" applyProtection="1">
      <alignment horizontal="right" indent="2"/>
    </xf>
    <xf numFmtId="165" fontId="83" fillId="26" borderId="0" xfId="0" applyNumberFormat="1" applyFont="1" applyFill="1" applyBorder="1" applyAlignment="1" applyProtection="1">
      <alignment horizontal="right" indent="2"/>
    </xf>
    <xf numFmtId="0" fontId="12" fillId="25" borderId="18" xfId="0" applyFont="1" applyFill="1" applyBorder="1" applyAlignment="1" applyProtection="1">
      <alignment horizontal="right" indent="6"/>
    </xf>
    <xf numFmtId="0" fontId="49" fillId="26" borderId="15" xfId="0" applyFont="1" applyFill="1" applyBorder="1" applyAlignment="1" applyProtection="1">
      <alignment horizontal="left"/>
    </xf>
    <xf numFmtId="0" fontId="49" fillId="26" borderId="16" xfId="0" applyFont="1" applyFill="1" applyBorder="1" applyAlignment="1" applyProtection="1">
      <alignment horizontal="left"/>
    </xf>
    <xf numFmtId="0" fontId="49" fillId="26" borderId="17" xfId="0" applyFont="1" applyFill="1" applyBorder="1" applyAlignment="1" applyProtection="1">
      <alignment horizontal="left"/>
    </xf>
    <xf numFmtId="165" fontId="13" fillId="24" borderId="0" xfId="40" applyNumberFormat="1" applyFont="1" applyFill="1" applyBorder="1" applyAlignment="1" applyProtection="1">
      <alignment horizontal="right" wrapText="1" indent="2"/>
    </xf>
    <xf numFmtId="165" fontId="13" fillId="27" borderId="0" xfId="40" applyNumberFormat="1" applyFont="1" applyFill="1" applyBorder="1" applyAlignment="1" applyProtection="1">
      <alignment horizontal="right" wrapText="1" indent="2"/>
    </xf>
    <xf numFmtId="165" fontId="24" fillId="25" borderId="0" xfId="0" applyNumberFormat="1" applyFont="1" applyFill="1" applyBorder="1" applyAlignment="1" applyProtection="1">
      <alignment horizontal="right" indent="2"/>
    </xf>
    <xf numFmtId="165" fontId="24" fillId="26" borderId="0" xfId="0" applyNumberFormat="1" applyFont="1" applyFill="1" applyBorder="1" applyAlignment="1" applyProtection="1">
      <alignment horizontal="right" indent="2"/>
    </xf>
    <xf numFmtId="0" fontId="89" fillId="25" borderId="0" xfId="0" applyFont="1" applyFill="1" applyBorder="1" applyAlignment="1" applyProtection="1">
      <alignment horizontal="center"/>
    </xf>
    <xf numFmtId="0" fontId="0" fillId="25" borderId="0" xfId="0" applyFill="1" applyAlignment="1" applyProtection="1">
      <alignment vertical="justify" wrapText="1"/>
    </xf>
    <xf numFmtId="0" fontId="12" fillId="25" borderId="13" xfId="62" applyFont="1" applyFill="1" applyBorder="1" applyAlignment="1">
      <alignment horizontal="center"/>
    </xf>
    <xf numFmtId="0" fontId="93" fillId="25" borderId="24" xfId="62" applyFont="1" applyFill="1" applyBorder="1" applyAlignment="1">
      <alignment horizontal="center" vertical="center"/>
    </xf>
    <xf numFmtId="0" fontId="93" fillId="25" borderId="25" xfId="62" applyFont="1" applyFill="1" applyBorder="1" applyAlignment="1">
      <alignment horizontal="center" vertical="center"/>
    </xf>
    <xf numFmtId="0" fontId="17" fillId="25" borderId="0" xfId="62" applyFont="1" applyFill="1" applyBorder="1" applyAlignment="1">
      <alignment horizontal="justify" wrapText="1"/>
    </xf>
    <xf numFmtId="0" fontId="12" fillId="25" borderId="0" xfId="62" applyFont="1" applyFill="1" applyBorder="1" applyAlignment="1">
      <alignment horizontal="left" indent="6"/>
    </xf>
    <xf numFmtId="0" fontId="17" fillId="25" borderId="0" xfId="62" applyFont="1" applyFill="1" applyBorder="1" applyAlignment="1">
      <alignment horizontal="left" vertical="top"/>
    </xf>
    <xf numFmtId="0" fontId="30" fillId="25" borderId="0" xfId="62" applyFont="1" applyFill="1" applyBorder="1" applyAlignment="1">
      <alignment wrapText="1"/>
    </xf>
    <xf numFmtId="0" fontId="17" fillId="25" borderId="0" xfId="62" applyFont="1" applyFill="1" applyBorder="1" applyAlignment="1">
      <alignment wrapText="1"/>
    </xf>
    <xf numFmtId="0" fontId="60" fillId="25" borderId="0" xfId="62" applyFont="1" applyFill="1" applyBorder="1" applyAlignment="1">
      <alignment horizontal="justify" vertical="center" wrapText="1"/>
    </xf>
    <xf numFmtId="0" fontId="17" fillId="25" borderId="0" xfId="62" applyFont="1" applyFill="1" applyBorder="1" applyAlignment="1">
      <alignment horizontal="right"/>
    </xf>
    <xf numFmtId="0" fontId="30" fillId="24" borderId="0" xfId="40" applyFont="1" applyFill="1" applyBorder="1" applyAlignment="1">
      <alignment horizontal="justify" vertical="center" wrapText="1"/>
    </xf>
    <xf numFmtId="0" fontId="17" fillId="24" borderId="0" xfId="40" applyFont="1" applyFill="1" applyBorder="1" applyAlignment="1">
      <alignment horizontal="justify" vertical="center" wrapText="1"/>
    </xf>
    <xf numFmtId="0" fontId="17" fillId="24" borderId="0" xfId="40" applyFont="1" applyFill="1" applyBorder="1" applyAlignment="1">
      <alignment horizontal="justify" vertical="top" wrapText="1"/>
    </xf>
    <xf numFmtId="0" fontId="83" fillId="25" borderId="0" xfId="0" applyFont="1" applyFill="1" applyBorder="1" applyAlignment="1">
      <alignment horizontal="left"/>
    </xf>
    <xf numFmtId="0" fontId="12" fillId="26" borderId="18" xfId="0" applyFont="1" applyFill="1" applyBorder="1" applyAlignment="1">
      <alignment horizontal="right" indent="6"/>
    </xf>
    <xf numFmtId="0" fontId="10" fillId="25" borderId="23" xfId="0" applyFont="1" applyFill="1" applyBorder="1" applyAlignment="1">
      <alignment horizontal="left"/>
    </xf>
    <xf numFmtId="0" fontId="10" fillId="25" borderId="22" xfId="0" applyFont="1" applyFill="1" applyBorder="1" applyAlignment="1">
      <alignment horizontal="left"/>
    </xf>
    <xf numFmtId="0" fontId="10" fillId="25" borderId="0" xfId="0" applyFont="1" applyFill="1" applyBorder="1" applyAlignment="1">
      <alignment horizontal="left"/>
    </xf>
    <xf numFmtId="0" fontId="17" fillId="25" borderId="0" xfId="0" applyFont="1" applyFill="1" applyBorder="1" applyAlignment="1">
      <alignment horizontal="left" vertical="top"/>
    </xf>
    <xf numFmtId="0" fontId="6" fillId="25" borderId="0" xfId="0" applyFont="1" applyFill="1" applyBorder="1"/>
    <xf numFmtId="0" fontId="9" fillId="26" borderId="13" xfId="0" applyFont="1" applyFill="1" applyBorder="1" applyAlignment="1">
      <alignment horizontal="center"/>
    </xf>
    <xf numFmtId="0" fontId="17" fillId="25" borderId="0" xfId="70" applyFont="1" applyFill="1" applyBorder="1" applyAlignment="1">
      <alignment horizontal="left" vertical="top"/>
    </xf>
    <xf numFmtId="0" fontId="4" fillId="0" borderId="0" xfId="70" applyFont="1" applyAlignment="1">
      <alignment horizontal="right"/>
    </xf>
    <xf numFmtId="0" fontId="83" fillId="25" borderId="0" xfId="70" applyFont="1" applyFill="1" applyBorder="1" applyAlignment="1">
      <alignment horizontal="left"/>
    </xf>
    <xf numFmtId="0" fontId="30" fillId="24" borderId="0" xfId="40" applyNumberFormat="1" applyFont="1" applyFill="1" applyBorder="1" applyAlignment="1">
      <alignment horizontal="justify" vertical="center" wrapText="1"/>
    </xf>
    <xf numFmtId="0" fontId="17" fillId="24" borderId="0" xfId="40" applyNumberFormat="1" applyFont="1" applyFill="1" applyBorder="1" applyAlignment="1">
      <alignment horizontal="justify" vertical="center" wrapText="1"/>
    </xf>
    <xf numFmtId="173" fontId="13" fillId="25" borderId="0" xfId="70" applyNumberFormat="1" applyFont="1" applyFill="1" applyBorder="1" applyAlignment="1">
      <alignment horizontal="right"/>
    </xf>
    <xf numFmtId="0" fontId="12" fillId="25" borderId="18" xfId="70" applyFont="1" applyFill="1" applyBorder="1" applyAlignment="1">
      <alignment horizontal="left" indent="6"/>
    </xf>
    <xf numFmtId="0" fontId="12" fillId="25" borderId="0" xfId="70" applyFont="1" applyFill="1" applyBorder="1" applyAlignment="1">
      <alignment horizontal="left" indent="6"/>
    </xf>
    <xf numFmtId="0" fontId="12" fillId="26" borderId="13" xfId="70" applyFont="1" applyFill="1" applyBorder="1" applyAlignment="1">
      <alignment horizontal="center"/>
    </xf>
    <xf numFmtId="173" fontId="4" fillId="25" borderId="0" xfId="70" applyNumberFormat="1" applyFont="1" applyFill="1" applyBorder="1" applyAlignment="1">
      <alignment horizontal="left"/>
    </xf>
    <xf numFmtId="0" fontId="12" fillId="25" borderId="18" xfId="70" applyFont="1" applyFill="1" applyBorder="1" applyAlignment="1">
      <alignment horizontal="left"/>
    </xf>
    <xf numFmtId="0" fontId="12" fillId="25" borderId="18" xfId="70" applyFont="1" applyFill="1" applyBorder="1" applyAlignment="1">
      <alignment horizontal="right" indent="6"/>
    </xf>
    <xf numFmtId="0" fontId="17" fillId="25" borderId="22" xfId="70" applyFont="1" applyFill="1" applyBorder="1" applyAlignment="1">
      <alignment horizontal="center"/>
    </xf>
    <xf numFmtId="0" fontId="17" fillId="25" borderId="53" xfId="70" applyFont="1" applyFill="1" applyBorder="1" applyAlignment="1">
      <alignment horizontal="center"/>
    </xf>
    <xf numFmtId="0" fontId="49" fillId="26" borderId="27" xfId="70" applyFont="1" applyFill="1" applyBorder="1" applyAlignment="1">
      <alignment horizontal="left" vertical="center"/>
    </xf>
    <xf numFmtId="0" fontId="49" fillId="26" borderId="28" xfId="70" applyFont="1" applyFill="1" applyBorder="1" applyAlignment="1">
      <alignment horizontal="left" vertical="center"/>
    </xf>
    <xf numFmtId="0" fontId="49" fillId="26" borderId="29" xfId="70" applyFont="1" applyFill="1" applyBorder="1" applyAlignment="1">
      <alignment horizontal="left" vertical="center"/>
    </xf>
    <xf numFmtId="0" fontId="83" fillId="25" borderId="0" xfId="78" applyFont="1" applyFill="1" applyBorder="1" applyAlignment="1">
      <alignment horizontal="left"/>
    </xf>
    <xf numFmtId="0" fontId="129" fillId="26" borderId="67" xfId="70" applyFont="1" applyFill="1" applyBorder="1" applyAlignment="1">
      <alignment horizontal="center" vertical="center"/>
    </xf>
    <xf numFmtId="0" fontId="129" fillId="26" borderId="68" xfId="70" applyFont="1" applyFill="1" applyBorder="1" applyAlignment="1">
      <alignment horizontal="center" vertical="center"/>
    </xf>
    <xf numFmtId="0" fontId="17" fillId="26" borderId="0" xfId="63" applyFont="1" applyFill="1" applyBorder="1" applyAlignment="1">
      <alignment horizontal="left" wrapText="1"/>
    </xf>
    <xf numFmtId="0" fontId="30" fillId="26" borderId="0" xfId="63" applyFont="1" applyFill="1" applyBorder="1" applyAlignment="1">
      <alignment horizontal="left" wrapText="1"/>
    </xf>
    <xf numFmtId="0" fontId="12" fillId="25" borderId="18" xfId="63" applyFont="1" applyFill="1" applyBorder="1" applyAlignment="1">
      <alignment horizontal="left" indent="6"/>
    </xf>
    <xf numFmtId="0" fontId="49" fillId="26" borderId="31" xfId="63" applyFont="1" applyFill="1" applyBorder="1" applyAlignment="1">
      <alignment horizontal="left" vertical="center"/>
    </xf>
    <xf numFmtId="0" fontId="49" fillId="26" borderId="32" xfId="63" applyFont="1" applyFill="1" applyBorder="1" applyAlignment="1">
      <alignment horizontal="left" vertical="center"/>
    </xf>
    <xf numFmtId="0" fontId="12" fillId="25" borderId="18" xfId="62" applyFont="1" applyFill="1" applyBorder="1" applyAlignment="1">
      <alignment horizontal="right" indent="6"/>
    </xf>
    <xf numFmtId="0" fontId="17" fillId="24" borderId="51" xfId="40" applyFont="1" applyFill="1" applyBorder="1" applyAlignment="1">
      <alignment vertical="justify" wrapText="1"/>
    </xf>
    <xf numFmtId="0" fontId="17" fillId="24" borderId="0" xfId="40" applyFont="1" applyFill="1" applyBorder="1" applyAlignment="1">
      <alignment vertical="justify" wrapText="1"/>
    </xf>
    <xf numFmtId="0" fontId="83" fillId="25" borderId="0" xfId="62" applyFont="1" applyFill="1" applyBorder="1" applyAlignment="1">
      <alignment horizontal="left" vertical="center"/>
    </xf>
    <xf numFmtId="0" fontId="17" fillId="25" borderId="51" xfId="62" applyFont="1" applyFill="1" applyBorder="1" applyAlignment="1">
      <alignment horizontal="left" vertical="top"/>
    </xf>
    <xf numFmtId="2" fontId="83" fillId="24" borderId="0" xfId="40" applyNumberFormat="1" applyFont="1" applyFill="1" applyBorder="1" applyAlignment="1">
      <alignment horizontal="center" vertical="center" wrapText="1"/>
    </xf>
    <xf numFmtId="0" fontId="12" fillId="25" borderId="12" xfId="62" applyFont="1" applyFill="1" applyBorder="1" applyAlignment="1">
      <alignment horizontal="center"/>
    </xf>
    <xf numFmtId="0" fontId="83" fillId="24" borderId="0" xfId="40" applyFont="1" applyFill="1" applyBorder="1" applyAlignment="1">
      <alignment vertical="center" wrapText="1"/>
    </xf>
    <xf numFmtId="173" fontId="13" fillId="25" borderId="0" xfId="62" applyNumberFormat="1" applyFont="1" applyFill="1" applyBorder="1" applyAlignment="1">
      <alignment horizontal="left"/>
    </xf>
    <xf numFmtId="0" fontId="49" fillId="26" borderId="31" xfId="62" applyFont="1" applyFill="1" applyBorder="1" applyAlignment="1">
      <alignment horizontal="left" vertical="center" wrapText="1"/>
    </xf>
    <xf numFmtId="0" fontId="49" fillId="26" borderId="32" xfId="62" applyFont="1" applyFill="1" applyBorder="1" applyAlignment="1">
      <alignment horizontal="left" vertical="center" wrapText="1"/>
    </xf>
    <xf numFmtId="0" fontId="49" fillId="26" borderId="33" xfId="62" applyFont="1" applyFill="1" applyBorder="1" applyAlignment="1">
      <alignment horizontal="left" vertical="center" wrapText="1"/>
    </xf>
    <xf numFmtId="0" fontId="17" fillId="24" borderId="51" xfId="40" applyFont="1" applyFill="1" applyBorder="1" applyAlignment="1">
      <alignment horizontal="left" vertical="top"/>
    </xf>
    <xf numFmtId="0" fontId="17" fillId="24" borderId="0" xfId="40" applyFont="1" applyFill="1" applyBorder="1" applyAlignment="1">
      <alignment horizontal="left" vertical="top"/>
    </xf>
    <xf numFmtId="0" fontId="12" fillId="0" borderId="12" xfId="53" applyFont="1" applyBorder="1" applyAlignment="1">
      <alignment horizontal="center" vertical="center" wrapText="1"/>
    </xf>
    <xf numFmtId="0" fontId="12" fillId="0" borderId="57" xfId="53" applyFont="1" applyBorder="1" applyAlignment="1">
      <alignment horizontal="center" vertical="center" wrapText="1"/>
    </xf>
    <xf numFmtId="0" fontId="12" fillId="0" borderId="58" xfId="53" applyFont="1" applyBorder="1" applyAlignment="1">
      <alignment horizontal="center" vertical="center" wrapText="1"/>
    </xf>
    <xf numFmtId="0" fontId="17" fillId="27" borderId="0" xfId="40" applyFont="1" applyFill="1" applyBorder="1" applyAlignment="1">
      <alignment horizontal="justify" vertical="center"/>
    </xf>
    <xf numFmtId="164" fontId="13" fillId="27" borderId="48" xfId="40" applyNumberFormat="1" applyFont="1" applyFill="1" applyBorder="1" applyAlignment="1">
      <alignment horizontal="center" wrapText="1"/>
    </xf>
    <xf numFmtId="164" fontId="17" fillId="24" borderId="48" xfId="40" applyNumberFormat="1" applyFont="1" applyFill="1" applyBorder="1" applyAlignment="1">
      <alignment horizontal="right" wrapText="1"/>
    </xf>
    <xf numFmtId="0" fontId="12" fillId="25" borderId="18" xfId="0" applyFont="1" applyFill="1" applyBorder="1" applyAlignment="1">
      <alignment horizontal="left" indent="6"/>
    </xf>
    <xf numFmtId="0" fontId="49" fillId="26" borderId="31" xfId="0" applyFont="1" applyFill="1" applyBorder="1" applyAlignment="1">
      <alignment horizontal="left" vertical="center"/>
    </xf>
    <xf numFmtId="0" fontId="49" fillId="26" borderId="32" xfId="0" applyFont="1" applyFill="1" applyBorder="1" applyAlignment="1">
      <alignment horizontal="left" vertical="center"/>
    </xf>
    <xf numFmtId="0" fontId="49" fillId="26" borderId="33" xfId="0" applyFont="1" applyFill="1" applyBorder="1" applyAlignment="1">
      <alignment horizontal="left" vertical="center"/>
    </xf>
    <xf numFmtId="0" fontId="17" fillId="0" borderId="0" xfId="0" applyFont="1" applyBorder="1" applyAlignment="1">
      <alignment vertical="justify" wrapText="1"/>
    </xf>
    <xf numFmtId="0" fontId="0" fillId="0" borderId="0" xfId="0" applyBorder="1" applyAlignment="1">
      <alignment vertical="justify" wrapText="1"/>
    </xf>
    <xf numFmtId="0" fontId="12" fillId="26" borderId="12" xfId="53" applyFont="1" applyFill="1" applyBorder="1" applyAlignment="1">
      <alignment horizontal="center" vertical="center" wrapText="1"/>
    </xf>
    <xf numFmtId="0" fontId="12" fillId="26" borderId="12" xfId="0" applyFont="1" applyFill="1" applyBorder="1" applyAlignment="1">
      <alignment horizontal="center"/>
    </xf>
    <xf numFmtId="0" fontId="83" fillId="25" borderId="0" xfId="0" applyFont="1" applyFill="1" applyBorder="1" applyAlignment="1">
      <alignment horizontal="left" vertical="center"/>
    </xf>
    <xf numFmtId="0" fontId="98" fillId="25" borderId="0" xfId="0" applyFont="1" applyFill="1" applyBorder="1" applyAlignment="1">
      <alignment horizontal="center"/>
    </xf>
    <xf numFmtId="173" fontId="13" fillId="25" borderId="0" xfId="62" applyNumberFormat="1" applyFont="1" applyFill="1" applyBorder="1" applyAlignment="1">
      <alignment horizontal="right"/>
    </xf>
    <xf numFmtId="3" fontId="17" fillId="26" borderId="0" xfId="70" applyNumberFormat="1" applyFont="1" applyFill="1" applyBorder="1" applyAlignment="1">
      <alignment horizontal="center" vertical="center" wrapText="1"/>
    </xf>
    <xf numFmtId="167" fontId="17" fillId="26" borderId="59" xfId="70" applyNumberFormat="1" applyFont="1" applyFill="1" applyBorder="1" applyAlignment="1">
      <alignment horizontal="center" vertical="center" wrapText="1"/>
    </xf>
    <xf numFmtId="167" fontId="17" fillId="26" borderId="0" xfId="70" applyNumberFormat="1" applyFont="1" applyFill="1" applyBorder="1" applyAlignment="1">
      <alignment horizontal="center" vertical="center" wrapText="1"/>
    </xf>
    <xf numFmtId="0" fontId="12" fillId="25" borderId="0" xfId="70" applyFont="1" applyFill="1" applyBorder="1" applyAlignment="1">
      <alignment horizontal="left" indent="1"/>
    </xf>
    <xf numFmtId="164" fontId="13" fillId="27" borderId="12" xfId="40" applyNumberFormat="1" applyFont="1" applyFill="1" applyBorder="1" applyAlignment="1">
      <alignment horizontal="center" wrapText="1"/>
    </xf>
    <xf numFmtId="0" fontId="12" fillId="0" borderId="0" xfId="70" applyFont="1" applyBorder="1" applyAlignment="1">
      <alignment horizontal="left" indent="1"/>
    </xf>
    <xf numFmtId="0" fontId="13" fillId="26" borderId="10" xfId="70" applyFont="1" applyFill="1" applyBorder="1" applyAlignment="1">
      <alignment horizontal="center" vertical="center" wrapText="1"/>
    </xf>
    <xf numFmtId="0" fontId="13" fillId="26" borderId="11" xfId="70" applyFont="1" applyFill="1" applyBorder="1" applyAlignment="1">
      <alignment horizontal="center" vertical="center" wrapText="1"/>
    </xf>
    <xf numFmtId="164" fontId="13" fillId="27" borderId="57" xfId="40" applyNumberFormat="1" applyFont="1" applyFill="1" applyBorder="1" applyAlignment="1">
      <alignment horizontal="center" vertical="center" wrapText="1"/>
    </xf>
    <xf numFmtId="164" fontId="13" fillId="27" borderId="12" xfId="40" applyNumberFormat="1" applyFont="1" applyFill="1" applyBorder="1" applyAlignment="1">
      <alignment horizontal="center" vertical="center" wrapText="1"/>
    </xf>
    <xf numFmtId="164" fontId="13" fillId="27" borderId="58" xfId="40" applyNumberFormat="1" applyFont="1" applyFill="1" applyBorder="1" applyAlignment="1">
      <alignment horizontal="center" vertical="center" wrapText="1"/>
    </xf>
    <xf numFmtId="164" fontId="13" fillId="27" borderId="57" xfId="40" applyNumberFormat="1" applyFont="1" applyFill="1" applyBorder="1" applyAlignment="1">
      <alignment horizontal="center" wrapText="1"/>
    </xf>
    <xf numFmtId="0" fontId="12" fillId="25" borderId="0" xfId="70" applyFont="1" applyFill="1" applyBorder="1" applyAlignment="1">
      <alignment horizontal="left"/>
    </xf>
    <xf numFmtId="0" fontId="88" fillId="26" borderId="31" xfId="70" applyFont="1" applyFill="1" applyBorder="1" applyAlignment="1">
      <alignment horizontal="left" vertical="center"/>
    </xf>
    <xf numFmtId="0" fontId="88" fillId="26" borderId="32" xfId="70" applyFont="1" applyFill="1" applyBorder="1" applyAlignment="1">
      <alignment horizontal="left" vertical="center"/>
    </xf>
    <xf numFmtId="0" fontId="88" fillId="26" borderId="33" xfId="70" applyFont="1" applyFill="1" applyBorder="1" applyAlignment="1">
      <alignment horizontal="left" vertical="center"/>
    </xf>
    <xf numFmtId="0" fontId="101" fillId="26" borderId="34" xfId="70" applyFont="1" applyFill="1" applyBorder="1" applyAlignment="1">
      <alignment horizontal="left" vertical="center"/>
    </xf>
    <xf numFmtId="0" fontId="101" fillId="26" borderId="37" xfId="70" applyFont="1" applyFill="1" applyBorder="1" applyAlignment="1">
      <alignment horizontal="left" vertical="center"/>
    </xf>
    <xf numFmtId="0" fontId="101" fillId="26" borderId="35" xfId="70" applyFont="1" applyFill="1" applyBorder="1" applyAlignment="1">
      <alignment horizontal="left" vertical="center"/>
    </xf>
    <xf numFmtId="0" fontId="17" fillId="0" borderId="0" xfId="70" applyFont="1" applyBorder="1" applyAlignment="1">
      <alignment vertical="justify" wrapText="1"/>
    </xf>
    <xf numFmtId="0" fontId="12" fillId="25" borderId="18" xfId="70" applyFont="1" applyFill="1" applyBorder="1" applyAlignment="1">
      <alignment horizontal="right"/>
    </xf>
    <xf numFmtId="0" fontId="12" fillId="25" borderId="13" xfId="70" applyFont="1" applyFill="1" applyBorder="1" applyAlignment="1">
      <alignment horizontal="center"/>
    </xf>
    <xf numFmtId="0" fontId="13" fillId="25" borderId="0" xfId="70" applyNumberFormat="1" applyFont="1" applyFill="1" applyBorder="1" applyAlignment="1">
      <alignment horizontal="right"/>
    </xf>
    <xf numFmtId="0" fontId="13" fillId="25" borderId="0" xfId="70" applyFont="1" applyFill="1" applyBorder="1" applyAlignment="1">
      <alignment horizontal="left" indent="1"/>
    </xf>
    <xf numFmtId="0" fontId="58" fillId="26" borderId="0" xfId="70" applyFont="1" applyFill="1" applyBorder="1" applyAlignment="1">
      <alignment horizontal="left" vertical="center" wrapText="1"/>
    </xf>
    <xf numFmtId="49" fontId="92" fillId="26" borderId="34" xfId="70" applyNumberFormat="1" applyFont="1" applyFill="1" applyBorder="1" applyAlignment="1">
      <alignment horizontal="center" vertical="center"/>
    </xf>
    <xf numFmtId="49" fontId="92" fillId="26" borderId="37" xfId="70" applyNumberFormat="1" applyFont="1" applyFill="1" applyBorder="1" applyAlignment="1">
      <alignment horizontal="center" vertical="center"/>
    </xf>
    <xf numFmtId="0" fontId="50" fillId="25" borderId="36" xfId="70" applyFont="1" applyFill="1" applyBorder="1" applyAlignment="1">
      <alignment horizontal="justify" vertical="top" wrapText="1"/>
    </xf>
    <xf numFmtId="0" fontId="53" fillId="25" borderId="36" xfId="70" applyFont="1" applyFill="1" applyBorder="1" applyAlignment="1">
      <alignment horizontal="justify" vertical="top" wrapText="1"/>
    </xf>
    <xf numFmtId="0" fontId="17" fillId="26" borderId="0" xfId="70" applyFont="1" applyFill="1" applyBorder="1" applyAlignment="1">
      <alignment vertical="justify" wrapText="1"/>
    </xf>
    <xf numFmtId="0" fontId="3" fillId="26" borderId="0" xfId="70" applyFill="1" applyBorder="1" applyAlignment="1">
      <alignment vertical="justify" wrapText="1"/>
    </xf>
    <xf numFmtId="0" fontId="83" fillId="26" borderId="0" xfId="70" applyFont="1" applyFill="1" applyBorder="1" applyAlignment="1">
      <alignment horizontal="left"/>
    </xf>
    <xf numFmtId="173" fontId="13" fillId="25" borderId="0" xfId="70" applyNumberFormat="1" applyFont="1" applyFill="1" applyBorder="1" applyAlignment="1">
      <alignment horizontal="left"/>
    </xf>
    <xf numFmtId="0" fontId="49" fillId="26" borderId="31" xfId="70" applyFont="1" applyFill="1" applyBorder="1" applyAlignment="1">
      <alignment horizontal="left" vertical="center"/>
    </xf>
    <xf numFmtId="0" fontId="49" fillId="26" borderId="32" xfId="70" applyFont="1" applyFill="1" applyBorder="1" applyAlignment="1">
      <alignment horizontal="left" vertical="center"/>
    </xf>
    <xf numFmtId="0" fontId="49" fillId="26" borderId="33" xfId="70" applyFont="1" applyFill="1" applyBorder="1" applyAlignment="1">
      <alignment horizontal="left" vertical="center"/>
    </xf>
    <xf numFmtId="0" fontId="83" fillId="27" borderId="0" xfId="40" applyFont="1" applyFill="1" applyBorder="1" applyAlignment="1">
      <alignment horizontal="center" wrapText="1"/>
    </xf>
    <xf numFmtId="0" fontId="13" fillId="26" borderId="12" xfId="70" applyFont="1" applyFill="1" applyBorder="1" applyAlignment="1">
      <alignment horizontal="center" vertical="center" wrapText="1"/>
    </xf>
    <xf numFmtId="0" fontId="12" fillId="25" borderId="18" xfId="71" applyFont="1" applyFill="1" applyBorder="1" applyAlignment="1">
      <alignment horizontal="left" indent="6"/>
    </xf>
    <xf numFmtId="0" fontId="10" fillId="25" borderId="22" xfId="62" applyFont="1" applyFill="1" applyBorder="1" applyAlignment="1">
      <alignment horizontal="left"/>
    </xf>
    <xf numFmtId="0" fontId="88" fillId="26" borderId="31" xfId="62" applyFont="1" applyFill="1" applyBorder="1" applyAlignment="1">
      <alignment horizontal="left" vertical="center"/>
    </xf>
    <xf numFmtId="0" fontId="88" fillId="26" borderId="32" xfId="62" applyFont="1" applyFill="1" applyBorder="1" applyAlignment="1">
      <alignment horizontal="left" vertical="center"/>
    </xf>
    <xf numFmtId="0" fontId="88" fillId="26" borderId="33" xfId="62" applyFont="1" applyFill="1" applyBorder="1" applyAlignment="1">
      <alignment horizontal="left" vertical="center"/>
    </xf>
    <xf numFmtId="0" fontId="10" fillId="25" borderId="51" xfId="62" applyFont="1" applyFill="1" applyBorder="1" applyAlignment="1">
      <alignment horizontal="left" vertical="top"/>
    </xf>
    <xf numFmtId="0" fontId="10" fillId="25" borderId="0" xfId="62" applyFont="1" applyFill="1" applyBorder="1" applyAlignment="1">
      <alignment horizontal="left" vertical="top"/>
    </xf>
    <xf numFmtId="0" fontId="9" fillId="25" borderId="13" xfId="62" applyFont="1" applyFill="1" applyBorder="1" applyAlignment="1">
      <alignment horizontal="center"/>
    </xf>
    <xf numFmtId="3" fontId="83" fillId="27" borderId="0" xfId="40" applyNumberFormat="1" applyFont="1" applyFill="1" applyBorder="1" applyAlignment="1">
      <alignment horizontal="left" vertical="center" wrapText="1"/>
    </xf>
    <xf numFmtId="3" fontId="83" fillId="25" borderId="0" xfId="62" applyNumberFormat="1" applyFont="1" applyFill="1" applyBorder="1" applyAlignment="1">
      <alignment horizontal="right" vertical="center" indent="3"/>
    </xf>
    <xf numFmtId="3" fontId="86" fillId="25" borderId="0" xfId="62" applyNumberFormat="1" applyFont="1" applyFill="1" applyBorder="1" applyAlignment="1">
      <alignment horizontal="right" vertical="center" indent="3"/>
    </xf>
    <xf numFmtId="0" fontId="133" fillId="25" borderId="0" xfId="62" applyFont="1" applyFill="1" applyBorder="1" applyAlignment="1">
      <alignment horizontal="center" vertical="center"/>
    </xf>
    <xf numFmtId="0" fontId="12" fillId="25" borderId="12" xfId="62" applyFont="1" applyFill="1" applyBorder="1" applyAlignment="1">
      <alignment horizontal="center" vertical="center" wrapText="1"/>
    </xf>
    <xf numFmtId="3" fontId="83" fillId="24" borderId="0" xfId="40" applyNumberFormat="1" applyFont="1" applyFill="1" applyBorder="1" applyAlignment="1">
      <alignment horizontal="left" vertical="center" wrapText="1"/>
    </xf>
    <xf numFmtId="0" fontId="17" fillId="25" borderId="0" xfId="62" applyFont="1" applyFill="1" applyBorder="1" applyAlignment="1">
      <alignment horizontal="left" wrapText="1"/>
    </xf>
    <xf numFmtId="0" fontId="10" fillId="25" borderId="23" xfId="70" applyFont="1" applyFill="1" applyBorder="1" applyAlignment="1">
      <alignment horizontal="left"/>
    </xf>
    <xf numFmtId="0" fontId="10" fillId="25" borderId="22" xfId="70" applyFont="1" applyFill="1" applyBorder="1" applyAlignment="1">
      <alignment horizontal="left"/>
    </xf>
    <xf numFmtId="0" fontId="49" fillId="26" borderId="44" xfId="70" applyFont="1" applyFill="1" applyBorder="1" applyAlignment="1">
      <alignment horizontal="left" vertical="center"/>
    </xf>
    <xf numFmtId="0" fontId="49" fillId="26" borderId="45" xfId="70" applyFont="1" applyFill="1" applyBorder="1" applyAlignment="1">
      <alignment horizontal="left" vertical="center"/>
    </xf>
    <xf numFmtId="0" fontId="49" fillId="26" borderId="46" xfId="70" applyFont="1" applyFill="1" applyBorder="1" applyAlignment="1">
      <alignment horizontal="left" vertical="center"/>
    </xf>
    <xf numFmtId="0" fontId="17" fillId="26" borderId="0" xfId="70" applyFont="1" applyFill="1" applyBorder="1" applyAlignment="1">
      <alignment horizontal="left" vertical="top"/>
    </xf>
    <xf numFmtId="0" fontId="30" fillId="26" borderId="10" xfId="62" applyFont="1" applyFill="1" applyBorder="1" applyAlignment="1">
      <alignment horizontal="center" vertical="center" wrapText="1"/>
    </xf>
    <xf numFmtId="0" fontId="30" fillId="26" borderId="11" xfId="62" applyFont="1" applyFill="1" applyBorder="1" applyAlignment="1">
      <alignment horizontal="center" vertical="center" wrapText="1"/>
    </xf>
    <xf numFmtId="0" fontId="12" fillId="26" borderId="13" xfId="62" applyFont="1" applyFill="1" applyBorder="1" applyAlignment="1">
      <alignment horizontal="center" vertical="center"/>
    </xf>
    <xf numFmtId="0" fontId="30" fillId="25" borderId="10" xfId="62" applyFont="1" applyFill="1" applyBorder="1" applyAlignment="1">
      <alignment horizontal="center" vertical="center" wrapText="1"/>
    </xf>
    <xf numFmtId="0" fontId="30" fillId="25" borderId="11" xfId="62" applyFont="1" applyFill="1" applyBorder="1" applyAlignment="1">
      <alignment horizontal="center" vertical="center" wrapText="1"/>
    </xf>
    <xf numFmtId="0" fontId="83" fillId="45" borderId="0" xfId="70" applyFont="1" applyFill="1" applyBorder="1" applyAlignment="1">
      <alignment horizontal="left"/>
    </xf>
    <xf numFmtId="0" fontId="17" fillId="27" borderId="0" xfId="40" applyFont="1" applyFill="1" applyBorder="1" applyAlignment="1">
      <alignment horizontal="left" wrapText="1"/>
    </xf>
    <xf numFmtId="0" fontId="12" fillId="27" borderId="0" xfId="40" applyFont="1" applyFill="1" applyBorder="1" applyAlignment="1">
      <alignment horizontal="left" vertical="center" wrapText="1" indent="1"/>
    </xf>
    <xf numFmtId="0" fontId="10" fillId="25" borderId="0" xfId="70" applyFont="1" applyFill="1" applyBorder="1" applyAlignment="1">
      <alignment horizontal="left"/>
    </xf>
    <xf numFmtId="0" fontId="49" fillId="0" borderId="44" xfId="70" applyFont="1" applyFill="1" applyBorder="1" applyAlignment="1">
      <alignment horizontal="left" vertical="center"/>
    </xf>
    <xf numFmtId="0" fontId="49" fillId="0" borderId="45" xfId="70" applyFont="1" applyFill="1" applyBorder="1" applyAlignment="1">
      <alignment horizontal="left" vertical="center"/>
    </xf>
    <xf numFmtId="0" fontId="49" fillId="0" borderId="46" xfId="70" applyFont="1" applyFill="1" applyBorder="1" applyAlignment="1">
      <alignment horizontal="left" vertical="center"/>
    </xf>
    <xf numFmtId="0" fontId="92" fillId="26" borderId="0" xfId="70" applyFont="1" applyFill="1" applyBorder="1" applyAlignment="1">
      <alignment horizontal="left"/>
    </xf>
    <xf numFmtId="0" fontId="17" fillId="24" borderId="0" xfId="40" applyFont="1" applyFill="1" applyBorder="1" applyAlignment="1">
      <alignment horizontal="left" vertical="top" wrapText="1"/>
    </xf>
    <xf numFmtId="0" fontId="12" fillId="24" borderId="0" xfId="40" applyFont="1" applyFill="1" applyBorder="1" applyAlignment="1">
      <alignment horizontal="left" vertical="center" wrapText="1" indent="1"/>
    </xf>
    <xf numFmtId="3" fontId="92" fillId="26" borderId="0" xfId="70" applyNumberFormat="1" applyFont="1" applyFill="1" applyBorder="1" applyAlignment="1">
      <alignment horizontal="left"/>
    </xf>
    <xf numFmtId="3" fontId="12" fillId="27" borderId="0" xfId="40" applyNumberFormat="1" applyFont="1" applyFill="1" applyBorder="1" applyAlignment="1">
      <alignment horizontal="left" vertical="center" wrapText="1" indent="1"/>
    </xf>
    <xf numFmtId="0" fontId="17" fillId="27" borderId="0" xfId="40" applyFont="1" applyFill="1" applyBorder="1" applyAlignment="1">
      <alignment horizontal="left"/>
    </xf>
    <xf numFmtId="0" fontId="17" fillId="27" borderId="19" xfId="40" applyFont="1" applyFill="1" applyBorder="1" applyAlignment="1">
      <alignment horizontal="left"/>
    </xf>
    <xf numFmtId="49" fontId="17" fillId="25" borderId="0" xfId="70" applyNumberFormat="1" applyFont="1" applyFill="1" applyBorder="1" applyAlignment="1">
      <alignment wrapText="1"/>
    </xf>
    <xf numFmtId="0" fontId="12" fillId="25" borderId="18" xfId="70" applyFont="1" applyFill="1" applyBorder="1" applyAlignment="1">
      <alignment horizontal="right" indent="5"/>
    </xf>
    <xf numFmtId="3" fontId="17" fillId="25" borderId="0" xfId="70" applyNumberFormat="1" applyFont="1" applyFill="1" applyBorder="1" applyAlignment="1">
      <alignment horizontal="right"/>
    </xf>
    <xf numFmtId="0" fontId="83" fillId="25" borderId="0" xfId="70" applyFont="1" applyFill="1" applyBorder="1" applyAlignment="1">
      <alignment horizontal="justify" vertical="center"/>
    </xf>
    <xf numFmtId="0" fontId="17" fillId="25" borderId="0" xfId="70" applyNumberFormat="1" applyFont="1" applyFill="1" applyBorder="1" applyAlignment="1" applyProtection="1">
      <alignment horizontal="justify" vertical="justify" wrapText="1"/>
      <protection locked="0"/>
    </xf>
    <xf numFmtId="0" fontId="17" fillId="24" borderId="0" xfId="61" applyFont="1" applyFill="1" applyBorder="1" applyAlignment="1">
      <alignment horizontal="left" wrapText="1"/>
    </xf>
    <xf numFmtId="0" fontId="30" fillId="24" borderId="0" xfId="61" applyFont="1" applyFill="1" applyBorder="1" applyAlignment="1">
      <alignment horizontal="left" wrapText="1"/>
    </xf>
    <xf numFmtId="0" fontId="17" fillId="24" borderId="19" xfId="61" applyFont="1" applyFill="1" applyBorder="1" applyAlignment="1">
      <alignment horizontal="left" wrapText="1"/>
    </xf>
    <xf numFmtId="49" fontId="13" fillId="25" borderId="0" xfId="51" applyNumberFormat="1" applyFont="1" applyFill="1" applyBorder="1" applyAlignment="1">
      <alignment horizontal="left"/>
    </xf>
    <xf numFmtId="0" fontId="13" fillId="25" borderId="0" xfId="51" applyNumberFormat="1" applyFont="1" applyFill="1" applyBorder="1" applyAlignment="1">
      <alignment horizontal="left"/>
    </xf>
    <xf numFmtId="173" fontId="13" fillId="25" borderId="0" xfId="52" applyNumberFormat="1" applyFont="1" applyFill="1" applyBorder="1" applyAlignment="1">
      <alignment horizontal="right"/>
    </xf>
    <xf numFmtId="1" fontId="13" fillId="36" borderId="0" xfId="51" applyNumberFormat="1" applyFont="1" applyFill="1" applyBorder="1" applyAlignment="1">
      <alignment horizontal="center"/>
    </xf>
    <xf numFmtId="0" fontId="13" fillId="27" borderId="0" xfId="61" applyFont="1" applyFill="1" applyBorder="1" applyAlignment="1">
      <alignment horizontal="justify" vertical="center"/>
    </xf>
    <xf numFmtId="0" fontId="13" fillId="27" borderId="0" xfId="61" applyFont="1" applyFill="1" applyBorder="1" applyAlignment="1">
      <alignment horizontal="justify" vertical="center" wrapText="1"/>
    </xf>
    <xf numFmtId="0" fontId="49" fillId="26" borderId="15" xfId="51" applyFont="1" applyFill="1" applyBorder="1" applyAlignment="1">
      <alignment horizontal="left" vertical="center"/>
    </xf>
    <xf numFmtId="0" fontId="49" fillId="26" borderId="16" xfId="51" applyFont="1" applyFill="1" applyBorder="1" applyAlignment="1">
      <alignment horizontal="left" vertical="center"/>
    </xf>
    <xf numFmtId="0" fontId="49" fillId="26" borderId="17" xfId="51" applyFont="1" applyFill="1" applyBorder="1" applyAlignment="1">
      <alignment horizontal="left" vertical="center"/>
    </xf>
    <xf numFmtId="0" fontId="93" fillId="26" borderId="24" xfId="51" applyNumberFormat="1" applyFont="1" applyFill="1" applyBorder="1" applyAlignment="1">
      <alignment horizontal="center" vertical="center" wrapText="1"/>
    </xf>
    <xf numFmtId="0" fontId="93" fillId="26" borderId="25" xfId="51" applyNumberFormat="1" applyFont="1" applyFill="1" applyBorder="1" applyAlignment="1">
      <alignment horizontal="center" vertical="center"/>
    </xf>
    <xf numFmtId="0" fontId="13" fillId="25" borderId="0" xfId="52" applyNumberFormat="1" applyFont="1" applyFill="1" applyAlignment="1">
      <alignment horizontal="right"/>
    </xf>
    <xf numFmtId="0" fontId="13" fillId="25" borderId="0" xfId="52" applyNumberFormat="1" applyFont="1" applyFill="1" applyBorder="1" applyAlignment="1">
      <alignment horizontal="right"/>
    </xf>
    <xf numFmtId="0" fontId="12" fillId="25" borderId="0" xfId="0" applyFont="1" applyFill="1" applyBorder="1" applyAlignment="1">
      <alignment horizontal="center"/>
    </xf>
    <xf numFmtId="173" fontId="13" fillId="25" borderId="20" xfId="52" applyNumberFormat="1" applyFont="1" applyFill="1" applyBorder="1" applyAlignment="1">
      <alignment horizontal="left"/>
    </xf>
    <xf numFmtId="173" fontId="13" fillId="25" borderId="0" xfId="52" applyNumberFormat="1" applyFont="1" applyFill="1" applyBorder="1" applyAlignment="1">
      <alignment horizontal="left"/>
    </xf>
    <xf numFmtId="0" fontId="11" fillId="25" borderId="0" xfId="0" applyFont="1" applyFill="1" applyBorder="1"/>
    <xf numFmtId="0" fontId="34" fillId="25" borderId="0" xfId="0" applyFont="1" applyFill="1" applyBorder="1" applyAlignment="1">
      <alignment horizontal="left"/>
    </xf>
    <xf numFmtId="0" fontId="10" fillId="37" borderId="0" xfId="0" applyFont="1" applyFill="1" applyBorder="1" applyAlignment="1"/>
  </cellXfs>
  <cellStyles count="18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178"/>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179"/>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4">
    <dxf>
      <font>
        <condense val="0"/>
        <extend val="0"/>
        <color rgb="FF9C0006"/>
      </font>
      <fill>
        <patternFill>
          <bgColor rgb="FFFFC7CE"/>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EFF1"/>
      <color rgb="FFE5FFE5"/>
      <color rgb="FFCCFFCC"/>
      <color rgb="FFFFE7EA"/>
      <color rgb="FF1F497D"/>
      <color rgb="FF525252"/>
      <color rgb="FF686868"/>
      <color rgb="FFEBF7FF"/>
      <color rgb="FFD3EEFF"/>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76759424"/>
        <c:axId val="76760960"/>
      </c:barChart>
      <c:catAx>
        <c:axId val="76759424"/>
        <c:scaling>
          <c:orientation val="maxMin"/>
        </c:scaling>
        <c:axPos val="l"/>
        <c:majorTickMark val="none"/>
        <c:tickLblPos val="none"/>
        <c:spPr>
          <a:ln w="3175">
            <a:solidFill>
              <a:srgbClr val="333333"/>
            </a:solidFill>
            <a:prstDash val="solid"/>
          </a:ln>
        </c:spPr>
        <c:crossAx val="76760960"/>
        <c:crosses val="autoZero"/>
        <c:auto val="1"/>
        <c:lblAlgn val="ctr"/>
        <c:lblOffset val="100"/>
        <c:tickMarkSkip val="1"/>
      </c:catAx>
      <c:valAx>
        <c:axId val="76760960"/>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76759424"/>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1746E-2"/>
        </c:manualLayout>
      </c:layout>
      <c:spPr>
        <a:noFill/>
        <a:ln w="25400">
          <a:noFill/>
        </a:ln>
      </c:spPr>
    </c:title>
    <c:plotArea>
      <c:layout>
        <c:manualLayout>
          <c:layoutTarget val="inner"/>
          <c:xMode val="edge"/>
          <c:yMode val="edge"/>
          <c:x val="8.5106382978723707E-2"/>
          <c:y val="0.12637362637360025"/>
          <c:w val="0.9027355623100306"/>
          <c:h val="0.60989010989010994"/>
        </c:manualLayout>
      </c:layout>
      <c:lineChart>
        <c:grouping val="standard"/>
        <c:ser>
          <c:idx val="0"/>
          <c:order val="0"/>
          <c:tx>
            <c:v>perp desemp</c:v>
          </c:tx>
          <c:spPr>
            <a:ln w="25400">
              <a:solidFill>
                <a:schemeClr val="bg1">
                  <a:lumMod val="65000"/>
                </a:schemeClr>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60.112499999999983</c:v>
              </c:pt>
              <c:pt idx="1">
                <c:v>63.629166666666634</c:v>
              </c:pt>
              <c:pt idx="2">
                <c:v>66.712499999999991</c:v>
              </c:pt>
              <c:pt idx="3">
                <c:v>68.012500000000003</c:v>
              </c:pt>
              <c:pt idx="4">
                <c:v>65.762500000000003</c:v>
              </c:pt>
              <c:pt idx="5">
                <c:v>62.945833333333326</c:v>
              </c:pt>
              <c:pt idx="6">
                <c:v>59.212500000000013</c:v>
              </c:pt>
              <c:pt idx="7">
                <c:v>56.329166666666609</c:v>
              </c:pt>
              <c:pt idx="8">
                <c:v>54.862500000000011</c:v>
              </c:pt>
              <c:pt idx="9">
                <c:v>55.112500000000011</c:v>
              </c:pt>
              <c:pt idx="10">
                <c:v>56.329166666666609</c:v>
              </c:pt>
              <c:pt idx="11">
                <c:v>56.729166666666629</c:v>
              </c:pt>
              <c:pt idx="12">
                <c:v>57.629166666666634</c:v>
              </c:pt>
              <c:pt idx="13">
                <c:v>58.079166666666609</c:v>
              </c:pt>
              <c:pt idx="14">
                <c:v>58.262500000000017</c:v>
              </c:pt>
              <c:pt idx="15">
                <c:v>57.612500000000011</c:v>
              </c:pt>
              <c:pt idx="16">
                <c:v>55.395833333333314</c:v>
              </c:pt>
              <c:pt idx="17">
                <c:v>50.179166666666617</c:v>
              </c:pt>
              <c:pt idx="18">
                <c:v>44.245833333333316</c:v>
              </c:pt>
              <c:pt idx="19">
                <c:v>40.245833333333316</c:v>
              </c:pt>
              <c:pt idx="20">
                <c:v>41.012499999999989</c:v>
              </c:pt>
              <c:pt idx="21">
                <c:v>43.879166666666613</c:v>
              </c:pt>
              <c:pt idx="22">
                <c:v>47.395833333333321</c:v>
              </c:pt>
              <c:pt idx="23">
                <c:v>49.412499999999987</c:v>
              </c:pt>
              <c:pt idx="24">
                <c:v>50.945833333333304</c:v>
              </c:pt>
              <c:pt idx="25">
                <c:v>50.295833333333313</c:v>
              </c:pt>
              <c:pt idx="26">
                <c:v>47.729166666666629</c:v>
              </c:pt>
              <c:pt idx="27">
                <c:v>44.245833333333316</c:v>
              </c:pt>
              <c:pt idx="28">
                <c:v>42.345833333333324</c:v>
              </c:pt>
              <c:pt idx="29">
                <c:v>44.895833333333321</c:v>
              </c:pt>
              <c:pt idx="30">
                <c:v>49.279166666666633</c:v>
              </c:pt>
              <c:pt idx="31">
                <c:v>52.095833333333331</c:v>
              </c:pt>
              <c:pt idx="32">
                <c:v>52.595833333333331</c:v>
              </c:pt>
              <c:pt idx="33">
                <c:v>51.895833333333321</c:v>
              </c:pt>
              <c:pt idx="34">
                <c:v>53.112500000000011</c:v>
              </c:pt>
              <c:pt idx="35">
                <c:v>54.429166666666617</c:v>
              </c:pt>
              <c:pt idx="36">
                <c:v>55.212500000000006</c:v>
              </c:pt>
              <c:pt idx="37">
                <c:v>54.495833333333316</c:v>
              </c:pt>
              <c:pt idx="38">
                <c:v>51.479166666666615</c:v>
              </c:pt>
              <c:pt idx="39">
                <c:v>48.979166666666615</c:v>
              </c:pt>
              <c:pt idx="40">
                <c:v>46.579166666666609</c:v>
              </c:pt>
              <c:pt idx="41">
                <c:v>46.162500000000016</c:v>
              </c:pt>
              <c:pt idx="42">
                <c:v>45.145833333333314</c:v>
              </c:pt>
              <c:pt idx="43">
                <c:v>43.279166666666633</c:v>
              </c:pt>
              <c:pt idx="44">
                <c:v>40.962500000000006</c:v>
              </c:pt>
              <c:pt idx="45">
                <c:v>40.245833333333316</c:v>
              </c:pt>
              <c:pt idx="46">
                <c:v>40.245833333333316</c:v>
              </c:pt>
              <c:pt idx="47">
                <c:v>40.262500000000017</c:v>
              </c:pt>
              <c:pt idx="48">
                <c:v>39.279166666666633</c:v>
              </c:pt>
              <c:pt idx="49">
                <c:v>38.912500000000001</c:v>
              </c:pt>
              <c:pt idx="50">
                <c:v>41.462500000000013</c:v>
              </c:pt>
              <c:pt idx="51">
                <c:v>42.295833333333348</c:v>
              </c:pt>
              <c:pt idx="52">
                <c:v>41.845833333333324</c:v>
              </c:pt>
              <c:pt idx="53">
                <c:v>41.295833333333348</c:v>
              </c:pt>
              <c:pt idx="54">
                <c:v>41.512500000000003</c:v>
              </c:pt>
              <c:pt idx="55">
                <c:v>43.045833333333327</c:v>
              </c:pt>
              <c:pt idx="56">
                <c:v>43.629166666666634</c:v>
              </c:pt>
              <c:pt idx="57">
                <c:v>44.912500000000001</c:v>
              </c:pt>
              <c:pt idx="58">
                <c:v>45.595833333333331</c:v>
              </c:pt>
              <c:pt idx="59">
                <c:v>46.229166666666629</c:v>
              </c:pt>
              <c:pt idx="60">
                <c:v>47.545833333333306</c:v>
              </c:pt>
              <c:pt idx="61">
                <c:v>48.729166666666629</c:v>
              </c:pt>
              <c:pt idx="62">
                <c:v>47.5625</c:v>
              </c:pt>
              <c:pt idx="63">
                <c:v>46.079166666666609</c:v>
              </c:pt>
              <c:pt idx="64">
                <c:v>46.352777777777746</c:v>
              </c:pt>
              <c:pt idx="65">
                <c:v>48.093055555555551</c:v>
              </c:pt>
              <c:pt idx="66">
                <c:v>50.816666666666585</c:v>
              </c:pt>
              <c:pt idx="67">
                <c:v>49.333333333333336</c:v>
              </c:pt>
              <c:pt idx="68">
                <c:v>45.483333333333327</c:v>
              </c:pt>
              <c:pt idx="69">
                <c:v>45.300000000000004</c:v>
              </c:pt>
              <c:pt idx="70">
                <c:v>51.85</c:v>
              </c:pt>
              <c:pt idx="71">
                <c:v>61.083333333333336</c:v>
              </c:pt>
              <c:pt idx="72">
                <c:v>68.899999999999991</c:v>
              </c:pt>
              <c:pt idx="73">
                <c:v>76.099999999999994</c:v>
              </c:pt>
              <c:pt idx="74">
                <c:v>79.783333333333289</c:v>
              </c:pt>
              <c:pt idx="75">
                <c:v>78.400000000000006</c:v>
              </c:pt>
              <c:pt idx="76">
                <c:v>73.800000000000011</c:v>
              </c:pt>
              <c:pt idx="77">
                <c:v>69.983333333333292</c:v>
              </c:pt>
              <c:pt idx="78">
                <c:v>64.083333333333286</c:v>
              </c:pt>
              <c:pt idx="79">
                <c:v>57.733333333333348</c:v>
              </c:pt>
              <c:pt idx="80">
                <c:v>52.5</c:v>
              </c:pt>
              <c:pt idx="81">
                <c:v>50.25</c:v>
              </c:pt>
              <c:pt idx="82">
                <c:v>51.349999999999994</c:v>
              </c:pt>
              <c:pt idx="83">
                <c:v>54.266666666666637</c:v>
              </c:pt>
              <c:pt idx="84">
                <c:v>56.05</c:v>
              </c:pt>
              <c:pt idx="85">
                <c:v>56.666666666666622</c:v>
              </c:pt>
              <c:pt idx="86">
                <c:v>56.016666666666595</c:v>
              </c:pt>
              <c:pt idx="87">
                <c:v>55.383333333333326</c:v>
              </c:pt>
              <c:pt idx="88">
                <c:v>54.61666666666661</c:v>
              </c:pt>
              <c:pt idx="89">
                <c:v>54.86666666666661</c:v>
              </c:pt>
              <c:pt idx="90">
                <c:v>56.566666666666613</c:v>
              </c:pt>
              <c:pt idx="91">
                <c:v>55.5</c:v>
              </c:pt>
              <c:pt idx="92">
                <c:v>52.483333333333327</c:v>
              </c:pt>
              <c:pt idx="93">
                <c:v>53.733333333333348</c:v>
              </c:pt>
              <c:pt idx="94">
                <c:v>57.100000000000009</c:v>
              </c:pt>
              <c:pt idx="95">
                <c:v>62.266666666666637</c:v>
              </c:pt>
              <c:pt idx="96">
                <c:v>63.316666666666585</c:v>
              </c:pt>
              <c:pt idx="97">
                <c:v>62.1</c:v>
              </c:pt>
              <c:pt idx="98">
                <c:v>60.6</c:v>
              </c:pt>
              <c:pt idx="99">
                <c:v>60.933333333333337</c:v>
              </c:pt>
              <c:pt idx="100">
                <c:v>61.9166666666666</c:v>
              </c:pt>
              <c:pt idx="101">
                <c:v>63.533333333333331</c:v>
              </c:pt>
              <c:pt idx="102">
                <c:v>63.216666666666612</c:v>
              </c:pt>
              <c:pt idx="103">
                <c:v>63.733333333333348</c:v>
              </c:pt>
              <c:pt idx="104">
                <c:v>64.566666666666663</c:v>
              </c:pt>
              <c:pt idx="105">
                <c:v>67.133333333333255</c:v>
              </c:pt>
              <c:pt idx="106">
                <c:v>70.666666666666671</c:v>
              </c:pt>
              <c:pt idx="107">
                <c:v>72.849999999999994</c:v>
              </c:pt>
              <c:pt idx="108">
                <c:v>74.05</c:v>
              </c:pt>
              <c:pt idx="109">
                <c:v>74.483333333333292</c:v>
              </c:pt>
              <c:pt idx="110">
                <c:v>74.466666666666697</c:v>
              </c:pt>
              <c:pt idx="111">
                <c:v>72.816666666666663</c:v>
              </c:pt>
              <c:pt idx="112">
                <c:v>71.533333333333289</c:v>
              </c:pt>
              <c:pt idx="113">
                <c:v>69.849999999999994</c:v>
              </c:pt>
              <c:pt idx="114">
                <c:v>68.983333333333292</c:v>
              </c:pt>
              <c:pt idx="115">
                <c:v>67.2</c:v>
              </c:pt>
              <c:pt idx="116">
                <c:v>67.983333333333292</c:v>
              </c:pt>
              <c:pt idx="117">
                <c:v>70.95</c:v>
              </c:pt>
              <c:pt idx="118">
                <c:v>72.883333333333269</c:v>
              </c:pt>
              <c:pt idx="119">
                <c:v>74.11666666666666</c:v>
              </c:pt>
              <c:pt idx="120">
                <c:v>72.850000000000009</c:v>
              </c:pt>
              <c:pt idx="121">
                <c:v>71.95</c:v>
              </c:pt>
              <c:pt idx="122">
                <c:v>70.683333333333266</c:v>
              </c:pt>
              <c:pt idx="123">
                <c:v>68.983333333333292</c:v>
              </c:pt>
              <c:pt idx="124">
                <c:v>68.550000000000011</c:v>
              </c:pt>
              <c:pt idx="125">
                <c:v>66.95</c:v>
              </c:pt>
              <c:pt idx="126">
                <c:v>63.983333333333341</c:v>
              </c:pt>
              <c:pt idx="127">
                <c:v>58.033333333333331</c:v>
              </c:pt>
              <c:pt idx="128">
                <c:v>50.883333333333326</c:v>
              </c:pt>
              <c:pt idx="129">
                <c:v>46.349999999999994</c:v>
              </c:pt>
              <c:pt idx="130">
                <c:v>43.116666666666617</c:v>
              </c:pt>
              <c:pt idx="131">
                <c:v>39.833333333333336</c:v>
              </c:pt>
              <c:pt idx="132">
                <c:v>32.65</c:v>
              </c:pt>
              <c:pt idx="133">
                <c:v>24.883333333333312</c:v>
              </c:pt>
              <c:pt idx="134">
                <c:v>22.150000000000013</c:v>
              </c:pt>
              <c:pt idx="135">
                <c:v>22.25</c:v>
              </c:pt>
              <c:pt idx="136">
                <c:v>21.766666666666666</c:v>
              </c:pt>
              <c:pt idx="137">
                <c:v>16.816666666666677</c:v>
              </c:pt>
            </c:numLit>
          </c:val>
        </c:ser>
        <c:ser>
          <c:idx val="1"/>
          <c:order val="1"/>
          <c:tx>
            <c:v>iconfianca</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-36.239583333333329</c:v>
              </c:pt>
              <c:pt idx="1">
                <c:v>-37.539583333333326</c:v>
              </c:pt>
              <c:pt idx="2">
                <c:v>-39.53125</c:v>
              </c:pt>
              <c:pt idx="3">
                <c:v>-40.222916666666656</c:v>
              </c:pt>
              <c:pt idx="4">
                <c:v>-39.418750000000003</c:v>
              </c:pt>
              <c:pt idx="5">
                <c:v>-37.381249999999994</c:v>
              </c:pt>
              <c:pt idx="6">
                <c:v>-35.293750000000024</c:v>
              </c:pt>
              <c:pt idx="7">
                <c:v>-33.797916666666644</c:v>
              </c:pt>
              <c:pt idx="8">
                <c:v>-32.797916666666644</c:v>
              </c:pt>
              <c:pt idx="9">
                <c:v>-30.327083333333317</c:v>
              </c:pt>
              <c:pt idx="10">
                <c:v>-29.356249999999989</c:v>
              </c:pt>
              <c:pt idx="11">
                <c:v>-28.485416666666648</c:v>
              </c:pt>
              <c:pt idx="12">
                <c:v>-29.99374999999997</c:v>
              </c:pt>
              <c:pt idx="13">
                <c:v>-30.02291666666666</c:v>
              </c:pt>
              <c:pt idx="14">
                <c:v>-30.268749999999969</c:v>
              </c:pt>
              <c:pt idx="15">
                <c:v>-30.768749999999969</c:v>
              </c:pt>
              <c:pt idx="16">
                <c:v>-30.706249999999979</c:v>
              </c:pt>
              <c:pt idx="17">
                <c:v>-29.31874999999998</c:v>
              </c:pt>
              <c:pt idx="18">
                <c:v>-27.19374999999998</c:v>
              </c:pt>
              <c:pt idx="19">
                <c:v>-25.75624999999998</c:v>
              </c:pt>
              <c:pt idx="20">
                <c:v>-25.877083333333317</c:v>
              </c:pt>
              <c:pt idx="21">
                <c:v>-27.085416666666653</c:v>
              </c:pt>
              <c:pt idx="22">
                <c:v>-28.668749999999971</c:v>
              </c:pt>
              <c:pt idx="23">
                <c:v>-30.164583333333315</c:v>
              </c:pt>
              <c:pt idx="24">
                <c:v>-30.822916666666657</c:v>
              </c:pt>
              <c:pt idx="25">
                <c:v>-30.281249999999982</c:v>
              </c:pt>
              <c:pt idx="26">
                <c:v>-28.24374999999997</c:v>
              </c:pt>
              <c:pt idx="27">
                <c:v>-25.668749999999971</c:v>
              </c:pt>
              <c:pt idx="28">
                <c:v>-24.389583333333306</c:v>
              </c:pt>
              <c:pt idx="29">
                <c:v>-27.602083333333319</c:v>
              </c:pt>
              <c:pt idx="30">
                <c:v>-32.056249999999999</c:v>
              </c:pt>
              <c:pt idx="31">
                <c:v>-35.702083333333327</c:v>
              </c:pt>
              <c:pt idx="32">
                <c:v>-35.910416666666613</c:v>
              </c:pt>
              <c:pt idx="33">
                <c:v>-35.272916666666646</c:v>
              </c:pt>
              <c:pt idx="34">
                <c:v>-34.977083333333297</c:v>
              </c:pt>
              <c:pt idx="35">
                <c:v>-34.947916666666615</c:v>
              </c:pt>
              <c:pt idx="36">
                <c:v>-35.168750000000024</c:v>
              </c:pt>
              <c:pt idx="37">
                <c:v>-34.039583333333326</c:v>
              </c:pt>
              <c:pt idx="38">
                <c:v>-31.785416666666656</c:v>
              </c:pt>
              <c:pt idx="39">
                <c:v>-30.131249999999987</c:v>
              </c:pt>
              <c:pt idx="40">
                <c:v>-29.806249999999981</c:v>
              </c:pt>
              <c:pt idx="41">
                <c:v>-30.181249999999981</c:v>
              </c:pt>
              <c:pt idx="42">
                <c:v>-29.764583333333306</c:v>
              </c:pt>
              <c:pt idx="43">
                <c:v>-28.02291666666666</c:v>
              </c:pt>
              <c:pt idx="44">
                <c:v>-25.864583333333311</c:v>
              </c:pt>
              <c:pt idx="45">
                <c:v>-24.643749999999979</c:v>
              </c:pt>
              <c:pt idx="46">
                <c:v>-24.952083333333306</c:v>
              </c:pt>
              <c:pt idx="47">
                <c:v>-25.010416666666668</c:v>
              </c:pt>
              <c:pt idx="48">
                <c:v>-25.331250000000011</c:v>
              </c:pt>
              <c:pt idx="49">
                <c:v>-25.393750000000001</c:v>
              </c:pt>
              <c:pt idx="50">
                <c:v>-27.19374999999998</c:v>
              </c:pt>
              <c:pt idx="51">
                <c:v>-27.40625</c:v>
              </c:pt>
              <c:pt idx="52">
                <c:v>-27.014583333333317</c:v>
              </c:pt>
              <c:pt idx="53">
                <c:v>-26.847916666666674</c:v>
              </c:pt>
              <c:pt idx="54">
                <c:v>-27.189583333333307</c:v>
              </c:pt>
              <c:pt idx="55">
                <c:v>-28.572916666666668</c:v>
              </c:pt>
              <c:pt idx="56">
                <c:v>-29.514583333333317</c:v>
              </c:pt>
              <c:pt idx="57">
                <c:v>-30.772916666666664</c:v>
              </c:pt>
              <c:pt idx="58">
                <c:v>-31.893749999999979</c:v>
              </c:pt>
              <c:pt idx="59">
                <c:v>-33.239583333333329</c:v>
              </c:pt>
              <c:pt idx="60">
                <c:v>-35.439583333333324</c:v>
              </c:pt>
              <c:pt idx="61">
                <c:v>-36.522916666666646</c:v>
              </c:pt>
              <c:pt idx="62">
                <c:v>-36.918750000000003</c:v>
              </c:pt>
              <c:pt idx="63">
                <c:v>-35.777083333333309</c:v>
              </c:pt>
              <c:pt idx="64">
                <c:v>-35.298611111111128</c:v>
              </c:pt>
              <c:pt idx="65">
                <c:v>-37.486805555555534</c:v>
              </c:pt>
              <c:pt idx="66">
                <c:v>-40.291666666666622</c:v>
              </c:pt>
              <c:pt idx="67">
                <c:v>-40.49166666666661</c:v>
              </c:pt>
              <c:pt idx="68">
                <c:v>-36.5</c:v>
              </c:pt>
              <c:pt idx="69">
                <c:v>-35.287500000000001</c:v>
              </c:pt>
              <c:pt idx="70">
                <c:v>-37.52916666666664</c:v>
              </c:pt>
              <c:pt idx="71">
                <c:v>-42.662500000000023</c:v>
              </c:pt>
              <c:pt idx="72">
                <c:v>-46.062500000000021</c:v>
              </c:pt>
              <c:pt idx="73">
                <c:v>-49.995833333333337</c:v>
              </c:pt>
              <c:pt idx="74">
                <c:v>-51.020833333333336</c:v>
              </c:pt>
              <c:pt idx="75">
                <c:v>-49.458333333333336</c:v>
              </c:pt>
              <c:pt idx="76">
                <c:v>-46.212500000000013</c:v>
              </c:pt>
              <c:pt idx="77">
                <c:v>-43.454166666666609</c:v>
              </c:pt>
              <c:pt idx="78">
                <c:v>-39.333333333333336</c:v>
              </c:pt>
              <c:pt idx="79">
                <c:v>-34.333333333333329</c:v>
              </c:pt>
              <c:pt idx="80">
                <c:v>-29.487499999999983</c:v>
              </c:pt>
              <c:pt idx="81">
                <c:v>-27</c:v>
              </c:pt>
              <c:pt idx="82">
                <c:v>-27.350000000000005</c:v>
              </c:pt>
              <c:pt idx="83">
                <c:v>-30.037500000000005</c:v>
              </c:pt>
              <c:pt idx="84">
                <c:v>-32.266666666666637</c:v>
              </c:pt>
              <c:pt idx="85">
                <c:v>-34.379166666666627</c:v>
              </c:pt>
              <c:pt idx="86">
                <c:v>-37.025000000000013</c:v>
              </c:pt>
              <c:pt idx="87">
                <c:v>-36.670833333333327</c:v>
              </c:pt>
              <c:pt idx="88">
                <c:v>-38.325000000000003</c:v>
              </c:pt>
              <c:pt idx="89">
                <c:v>-40.083333333333336</c:v>
              </c:pt>
              <c:pt idx="90">
                <c:v>-41.958333333333336</c:v>
              </c:pt>
              <c:pt idx="91">
                <c:v>-40.3541666666666</c:v>
              </c:pt>
              <c:pt idx="92">
                <c:v>-37.425000000000011</c:v>
              </c:pt>
              <c:pt idx="93">
                <c:v>-40.012500000000003</c:v>
              </c:pt>
              <c:pt idx="94">
                <c:v>-44.875</c:v>
              </c:pt>
              <c:pt idx="95">
                <c:v>-50.158333333333331</c:v>
              </c:pt>
              <c:pt idx="96">
                <c:v>-50.641666666666609</c:v>
              </c:pt>
              <c:pt idx="97">
                <c:v>-49.066666666666613</c:v>
              </c:pt>
              <c:pt idx="98">
                <c:v>-48.404166666666612</c:v>
              </c:pt>
              <c:pt idx="99">
                <c:v>-49.470833333333324</c:v>
              </c:pt>
              <c:pt idx="100">
                <c:v>-50.275000000000013</c:v>
              </c:pt>
              <c:pt idx="101">
                <c:v>-50.666666666666615</c:v>
              </c:pt>
              <c:pt idx="102">
                <c:v>-49.120833333333337</c:v>
              </c:pt>
              <c:pt idx="103">
                <c:v>-49.129166666666634</c:v>
              </c:pt>
              <c:pt idx="104">
                <c:v>-50.8125</c:v>
              </c:pt>
              <c:pt idx="105">
                <c:v>-52.954166666666609</c:v>
              </c:pt>
              <c:pt idx="106">
                <c:v>-55.954166666666609</c:v>
              </c:pt>
              <c:pt idx="107">
                <c:v>-56.795833333333348</c:v>
              </c:pt>
              <c:pt idx="108">
                <c:v>-57.05416666666661</c:v>
              </c:pt>
              <c:pt idx="109">
                <c:v>-55.787500000000001</c:v>
              </c:pt>
              <c:pt idx="110">
                <c:v>-54.491666666666617</c:v>
              </c:pt>
              <c:pt idx="111">
                <c:v>-53.329166666666637</c:v>
              </c:pt>
              <c:pt idx="112">
                <c:v>-52.604166666666622</c:v>
              </c:pt>
              <c:pt idx="113">
                <c:v>-51.537500000000001</c:v>
              </c:pt>
              <c:pt idx="114">
                <c:v>-50.375</c:v>
              </c:pt>
              <c:pt idx="115">
                <c:v>-49.225000000000023</c:v>
              </c:pt>
              <c:pt idx="116">
                <c:v>-51.445833333333326</c:v>
              </c:pt>
              <c:pt idx="117">
                <c:v>-55.27916666666664</c:v>
              </c:pt>
              <c:pt idx="118">
                <c:v>-58.966666666666612</c:v>
              </c:pt>
              <c:pt idx="119">
                <c:v>-59.766666666666637</c:v>
              </c:pt>
              <c:pt idx="120">
                <c:v>-58.662500000000023</c:v>
              </c:pt>
              <c:pt idx="121">
                <c:v>-56.329166666666637</c:v>
              </c:pt>
              <c:pt idx="122">
                <c:v>-55.34166666666659</c:v>
              </c:pt>
              <c:pt idx="123">
                <c:v>-54.179166666666625</c:v>
              </c:pt>
              <c:pt idx="124">
                <c:v>-54.99583333333333</c:v>
              </c:pt>
              <c:pt idx="125">
                <c:v>-53.875</c:v>
              </c:pt>
              <c:pt idx="126">
                <c:v>-52.733333333333348</c:v>
              </c:pt>
              <c:pt idx="127">
                <c:v>-49.012500000000003</c:v>
              </c:pt>
              <c:pt idx="128">
                <c:v>-45.27916666666664</c:v>
              </c:pt>
              <c:pt idx="129">
                <c:v>-42.833333333333336</c:v>
              </c:pt>
              <c:pt idx="130">
                <c:v>-41.825000000000003</c:v>
              </c:pt>
              <c:pt idx="131">
                <c:v>-40.4375</c:v>
              </c:pt>
              <c:pt idx="132">
                <c:v>-36.6875</c:v>
              </c:pt>
              <c:pt idx="133">
                <c:v>-32.566666666666627</c:v>
              </c:pt>
              <c:pt idx="134">
                <c:v>-30.733333333333309</c:v>
              </c:pt>
              <c:pt idx="135">
                <c:v>-30.258333333333312</c:v>
              </c:pt>
              <c:pt idx="136">
                <c:v>-29.387500000000003</c:v>
              </c:pt>
              <c:pt idx="137">
                <c:v>-27.616666666666681</c:v>
              </c:pt>
            </c:numLit>
          </c:val>
        </c:ser>
        <c:marker val="1"/>
        <c:axId val="86756352"/>
        <c:axId val="86758144"/>
      </c:lineChart>
      <c:catAx>
        <c:axId val="8675635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758144"/>
        <c:crosses val="autoZero"/>
        <c:auto val="1"/>
        <c:lblAlgn val="ctr"/>
        <c:lblOffset val="100"/>
        <c:tickLblSkip val="6"/>
        <c:tickMarkSkip val="1"/>
      </c:catAx>
      <c:valAx>
        <c:axId val="86758144"/>
        <c:scaling>
          <c:orientation val="minMax"/>
          <c:max val="85"/>
          <c:min val="-7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75635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spPr>
        <a:noFill/>
        <a:ln w="25400">
          <a:noFill/>
        </a:ln>
      </c:spPr>
    </c:title>
    <c:plotArea>
      <c:layout>
        <c:manualLayout>
          <c:layoutTarget val="inner"/>
          <c:xMode val="edge"/>
          <c:yMode val="edge"/>
          <c:x val="6.8862376120380514E-2"/>
          <c:y val="0.1612911694134819"/>
          <c:w val="0.91916302038942677"/>
          <c:h val="0.57527220387774058"/>
        </c:manualLayout>
      </c:layout>
      <c:lineChart>
        <c:grouping val="standard"/>
        <c:ser>
          <c:idx val="0"/>
          <c:order val="0"/>
          <c:tx>
            <c:v>Clima</c:v>
          </c:tx>
          <c:spPr>
            <a:ln w="25400">
              <a:solidFill>
                <a:schemeClr val="accent2"/>
              </a:solidFill>
              <a:prstDash val="solid"/>
            </a:ln>
          </c:spPr>
          <c:marker>
            <c:symbol val="none"/>
          </c:marker>
          <c:dLbls>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-0.58273425584201344</c:v>
              </c:pt>
              <c:pt idx="1">
                <c:v>-0.44066927900788083</c:v>
              </c:pt>
              <c:pt idx="2">
                <c:v>-0.58664827808827491</c:v>
              </c:pt>
              <c:pt idx="3">
                <c:v>-0.52576417532331832</c:v>
              </c:pt>
              <c:pt idx="4">
                <c:v>-0.77290118427751231</c:v>
              </c:pt>
              <c:pt idx="5">
                <c:v>-0.69839575313877644</c:v>
              </c:pt>
              <c:pt idx="6">
                <c:v>-0.62702234268026591</c:v>
              </c:pt>
              <c:pt idx="7">
                <c:v>-0.34683365199871408</c:v>
              </c:pt>
              <c:pt idx="8">
                <c:v>-0.11425226484910628</c:v>
              </c:pt>
              <c:pt idx="9">
                <c:v>0.18943340385964222</c:v>
              </c:pt>
              <c:pt idx="10">
                <c:v>0.2842728214314128</c:v>
              </c:pt>
              <c:pt idx="11">
                <c:v>0.30520408273980215</c:v>
              </c:pt>
              <c:pt idx="12">
                <c:v>0.20994649029554538</c:v>
              </c:pt>
              <c:pt idx="13">
                <c:v>0.17290617172791473</c:v>
              </c:pt>
              <c:pt idx="14">
                <c:v>0.19005161271718318</c:v>
              </c:pt>
              <c:pt idx="15">
                <c:v>0.35437525479368048</c:v>
              </c:pt>
              <c:pt idx="16">
                <c:v>0.68593466382776036</c:v>
              </c:pt>
              <c:pt idx="17">
                <c:v>0.89807926278596029</c:v>
              </c:pt>
              <c:pt idx="18">
                <c:v>1.0256692469371338</c:v>
              </c:pt>
              <c:pt idx="19">
                <c:v>1.0601960215653297</c:v>
              </c:pt>
              <c:pt idx="20">
                <c:v>1.0921229726035797</c:v>
              </c:pt>
              <c:pt idx="21">
                <c:v>1.0079275021350986</c:v>
              </c:pt>
              <c:pt idx="22">
                <c:v>0.76966046939695698</c:v>
              </c:pt>
              <c:pt idx="23">
                <c:v>0.54347326893780956</c:v>
              </c:pt>
              <c:pt idx="24">
                <c:v>0.47553947097455124</c:v>
              </c:pt>
              <c:pt idx="25">
                <c:v>0.54892801083113674</c:v>
              </c:pt>
              <c:pt idx="26">
                <c:v>0.70379545896019235</c:v>
              </c:pt>
              <c:pt idx="27">
                <c:v>0.71537531440040913</c:v>
              </c:pt>
              <c:pt idx="28">
                <c:v>0.68611774441515028</c:v>
              </c:pt>
              <c:pt idx="29">
                <c:v>0.51674975951010649</c:v>
              </c:pt>
              <c:pt idx="30">
                <c:v>0.22331467274378866</c:v>
              </c:pt>
              <c:pt idx="31">
                <c:v>5.8750959672399815E-2</c:v>
              </c:pt>
              <c:pt idx="32">
                <c:v>-1.0895784897577499E-2</c:v>
              </c:pt>
              <c:pt idx="33">
                <c:v>0.13960719644944475</c:v>
              </c:pt>
              <c:pt idx="34">
                <c:v>3.7431929635788778E-2</c:v>
              </c:pt>
              <c:pt idx="35">
                <c:v>0.14723887388022119</c:v>
              </c:pt>
              <c:pt idx="36">
                <c:v>0.11546096293385839</c:v>
              </c:pt>
              <c:pt idx="37">
                <c:v>0.35663119819777361</c:v>
              </c:pt>
              <c:pt idx="38">
                <c:v>0.236694584299044</c:v>
              </c:pt>
              <c:pt idx="39">
                <c:v>0.38747218332440775</c:v>
              </c:pt>
              <c:pt idx="40">
                <c:v>0.27793082132208974</c:v>
              </c:pt>
              <c:pt idx="41">
                <c:v>0.60562169836637136</c:v>
              </c:pt>
              <c:pt idx="42">
                <c:v>0.70173497906461213</c:v>
              </c:pt>
              <c:pt idx="43">
                <c:v>0.85499945429308755</c:v>
              </c:pt>
              <c:pt idx="44">
                <c:v>0.83751647106815386</c:v>
              </c:pt>
              <c:pt idx="45">
                <c:v>0.99689903026738891</c:v>
              </c:pt>
              <c:pt idx="46">
                <c:v>1.0172343895414986</c:v>
              </c:pt>
              <c:pt idx="47">
                <c:v>0.83388767389719931</c:v>
              </c:pt>
              <c:pt idx="48">
                <c:v>0.68043649557505881</c:v>
              </c:pt>
              <c:pt idx="49">
                <c:v>0.74384378449065891</c:v>
              </c:pt>
              <c:pt idx="50">
                <c:v>1.0039386624256577</c:v>
              </c:pt>
              <c:pt idx="51">
                <c:v>1.1471586168751491</c:v>
              </c:pt>
              <c:pt idx="52">
                <c:v>1.3007603043975311</c:v>
              </c:pt>
              <c:pt idx="53">
                <c:v>1.3720015382761757</c:v>
              </c:pt>
              <c:pt idx="54">
                <c:v>1.264246983761194</c:v>
              </c:pt>
              <c:pt idx="55">
                <c:v>1.2744016776129199</c:v>
              </c:pt>
              <c:pt idx="56">
                <c:v>1.2915449839879705</c:v>
              </c:pt>
              <c:pt idx="57">
                <c:v>1.3758457045080743</c:v>
              </c:pt>
              <c:pt idx="58">
                <c:v>1.3223546500892356</c:v>
              </c:pt>
              <c:pt idx="59">
                <c:v>1.1945259493925797</c:v>
              </c:pt>
              <c:pt idx="60">
                <c:v>1.138436037929718</c:v>
              </c:pt>
              <c:pt idx="61">
                <c:v>1.1175907726452619</c:v>
              </c:pt>
              <c:pt idx="62">
                <c:v>1.2925527626159881</c:v>
              </c:pt>
              <c:pt idx="63">
                <c:v>1.3274521989037351</c:v>
              </c:pt>
              <c:pt idx="64">
                <c:v>1.2860903387918161</c:v>
              </c:pt>
              <c:pt idx="65">
                <c:v>0.90209925853275574</c:v>
              </c:pt>
              <c:pt idx="66">
                <c:v>0.59548214824973256</c:v>
              </c:pt>
              <c:pt idx="67">
                <c:v>0.43595199309789062</c:v>
              </c:pt>
              <c:pt idx="68">
                <c:v>0.35462217243722122</c:v>
              </c:pt>
              <c:pt idx="69">
                <c:v>5.3136354014611205E-2</c:v>
              </c:pt>
              <c:pt idx="70">
                <c:v>-0.64730759792407788</c:v>
              </c:pt>
              <c:pt idx="71">
                <c:v>-1.3347133328342242</c:v>
              </c:pt>
              <c:pt idx="72">
                <c:v>-1.819528876856304</c:v>
              </c:pt>
              <c:pt idx="73">
                <c:v>-2.1918487651498428</c:v>
              </c:pt>
              <c:pt idx="74">
                <c:v>-2.2975280591556992</c:v>
              </c:pt>
              <c:pt idx="75">
                <c:v>-2.3429672565090676</c:v>
              </c:pt>
              <c:pt idx="76">
                <c:v>-1.9639904910708299</c:v>
              </c:pt>
              <c:pt idx="77">
                <c:v>-1.6099200374742682</c:v>
              </c:pt>
              <c:pt idx="78">
                <c:v>-1.1883114188019175</c:v>
              </c:pt>
              <c:pt idx="79">
                <c:v>-0.75180752654757388</c:v>
              </c:pt>
              <c:pt idx="80">
                <c:v>-0.39236757114141463</c:v>
              </c:pt>
              <c:pt idx="81">
                <c:v>-6.0947457419709493E-2</c:v>
              </c:pt>
              <c:pt idx="82">
                <c:v>-0.12186459328360304</c:v>
              </c:pt>
              <c:pt idx="83">
                <c:v>-0.22818311479355724</c:v>
              </c:pt>
              <c:pt idx="84">
                <c:v>-0.36615817165041942</c:v>
              </c:pt>
              <c:pt idx="85">
                <c:v>-0.43229831626422038</c:v>
              </c:pt>
              <c:pt idx="86">
                <c:v>-0.33118654672057474</c:v>
              </c:pt>
              <c:pt idx="87">
                <c:v>-0.15902610143347884</c:v>
              </c:pt>
              <c:pt idx="88">
                <c:v>3.4349550204882007E-2</c:v>
              </c:pt>
              <c:pt idx="89">
                <c:v>0.12412972243740089</c:v>
              </c:pt>
              <c:pt idx="90">
                <c:v>6.7501762324901154E-2</c:v>
              </c:pt>
              <c:pt idx="91">
                <c:v>6.1263811753140184E-2</c:v>
              </c:pt>
              <c:pt idx="92">
                <c:v>6.4063317749199711E-2</c:v>
              </c:pt>
              <c:pt idx="93">
                <c:v>-0.13551289134153569</c:v>
              </c:pt>
              <c:pt idx="94">
                <c:v>-0.40481829373857126</c:v>
              </c:pt>
              <c:pt idx="95">
                <c:v>-0.8743994618318226</c:v>
              </c:pt>
              <c:pt idx="96">
                <c:v>-1.0361026778795359</c:v>
              </c:pt>
              <c:pt idx="97">
                <c:v>-1.1999866710917497</c:v>
              </c:pt>
              <c:pt idx="98">
                <c:v>-1.2720922985363614</c:v>
              </c:pt>
              <c:pt idx="99">
                <c:v>-1.5100970044329425</c:v>
              </c:pt>
              <c:pt idx="100">
                <c:v>-1.704084362715532</c:v>
              </c:pt>
              <c:pt idx="101">
                <c:v>-1.849939681860796</c:v>
              </c:pt>
              <c:pt idx="102">
                <c:v>-1.9893064090564487</c:v>
              </c:pt>
              <c:pt idx="103">
                <c:v>-2.114376522932059</c:v>
              </c:pt>
              <c:pt idx="104">
                <c:v>-2.3292002551252118</c:v>
              </c:pt>
              <c:pt idx="105">
                <c:v>-2.5773350323978481</c:v>
              </c:pt>
              <c:pt idx="106">
                <c:v>-3.0245816480899892</c:v>
              </c:pt>
              <c:pt idx="107">
                <c:v>-3.4515357850270996</c:v>
              </c:pt>
              <c:pt idx="108">
                <c:v>-3.7274300925967814</c:v>
              </c:pt>
              <c:pt idx="109">
                <c:v>-3.869348886094178</c:v>
              </c:pt>
              <c:pt idx="110">
                <c:v>-3.8476963685811172</c:v>
              </c:pt>
              <c:pt idx="111">
                <c:v>-3.7553573742543014</c:v>
              </c:pt>
              <c:pt idx="112">
                <c:v>-3.7223849955221966</c:v>
              </c:pt>
              <c:pt idx="113">
                <c:v>-3.5546008921759005</c:v>
              </c:pt>
              <c:pt idx="114">
                <c:v>-3.4782854392797113</c:v>
              </c:pt>
              <c:pt idx="115">
                <c:v>-3.1940991311568285</c:v>
              </c:pt>
              <c:pt idx="116">
                <c:v>-3.353505991013189</c:v>
              </c:pt>
              <c:pt idx="117">
                <c:v>-3.6755081888229792</c:v>
              </c:pt>
              <c:pt idx="118">
                <c:v>-3.9797852508906146</c:v>
              </c:pt>
              <c:pt idx="119">
                <c:v>-4.058677856038825</c:v>
              </c:pt>
              <c:pt idx="120">
                <c:v>-3.968904480390619</c:v>
              </c:pt>
              <c:pt idx="121">
                <c:v>-3.8793439891897683</c:v>
              </c:pt>
              <c:pt idx="122">
                <c:v>-3.5606294170451638</c:v>
              </c:pt>
              <c:pt idx="123">
                <c:v>-3.2814261984850384</c:v>
              </c:pt>
              <c:pt idx="124">
                <c:v>-2.95391824768708</c:v>
              </c:pt>
              <c:pt idx="125">
                <c:v>-2.6897552084522882</c:v>
              </c:pt>
              <c:pt idx="126">
                <c:v>-2.3909118565900012</c:v>
              </c:pt>
              <c:pt idx="127">
                <c:v>-1.9462779827826466</c:v>
              </c:pt>
              <c:pt idx="128">
                <c:v>-1.6317695409594546</c:v>
              </c:pt>
              <c:pt idx="129">
                <c:v>-1.3752996333703558</c:v>
              </c:pt>
              <c:pt idx="130">
                <c:v>-1.2366348167352015</c:v>
              </c:pt>
              <c:pt idx="131">
                <c:v>-1.0717972116430168</c:v>
              </c:pt>
              <c:pt idx="132">
                <c:v>-0.80680388464519492</c:v>
              </c:pt>
              <c:pt idx="133">
                <c:v>-0.57410040240009463</c:v>
              </c:pt>
              <c:pt idx="134">
                <c:v>-0.3243457787800969</c:v>
              </c:pt>
              <c:pt idx="135">
                <c:v>-0.17301551551477753</c:v>
              </c:pt>
              <c:pt idx="136">
                <c:v>5.9655101560208625E-2</c:v>
              </c:pt>
              <c:pt idx="137">
                <c:v>0.29440374394115887</c:v>
              </c:pt>
            </c:numLit>
          </c:val>
        </c:ser>
        <c:dLbls>
          <c:showSerName val="1"/>
        </c:dLbls>
        <c:marker val="1"/>
        <c:axId val="73232384"/>
        <c:axId val="73234304"/>
      </c:lineChart>
      <c:catAx>
        <c:axId val="73232384"/>
        <c:scaling>
          <c:orientation val="minMax"/>
        </c:scaling>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3234304"/>
        <c:crosses val="autoZero"/>
        <c:auto val="1"/>
        <c:lblAlgn val="ctr"/>
        <c:lblOffset val="100"/>
        <c:tickLblSkip val="1"/>
        <c:tickMarkSkip val="1"/>
      </c:catAx>
      <c:valAx>
        <c:axId val="73234304"/>
        <c:scaling>
          <c:orientation val="minMax"/>
          <c:max val="6"/>
          <c:min val="-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323238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474"/>
          <c:y val="2.7932997139402602E-2"/>
        </c:manualLayout>
      </c:layout>
      <c:spPr>
        <a:noFill/>
        <a:ln w="25400">
          <a:noFill/>
        </a:ln>
      </c:spPr>
    </c:title>
    <c:plotArea>
      <c:layout>
        <c:manualLayout>
          <c:layoutTarget val="inner"/>
          <c:xMode val="edge"/>
          <c:yMode val="edge"/>
          <c:x val="7.5987841945288834E-2"/>
          <c:y val="0.2471916893206014"/>
          <c:w val="0.91185410334346562"/>
          <c:h val="0.47752939982392267"/>
        </c:manualLayout>
      </c:layout>
      <c:lineChart>
        <c:grouping val="standard"/>
        <c:ser>
          <c:idx val="0"/>
          <c:order val="0"/>
          <c:tx>
            <c:v>dr estrangeiros</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16.388999999999989</c:v>
              </c:pt>
              <c:pt idx="1">
                <c:v>17.131000000000011</c:v>
              </c:pt>
              <c:pt idx="2">
                <c:v>17.760999999999989</c:v>
              </c:pt>
              <c:pt idx="3">
                <c:v>17.83400000000001</c:v>
              </c:pt>
              <c:pt idx="4">
                <c:v>17.29</c:v>
              </c:pt>
              <c:pt idx="5">
                <c:v>16.898</c:v>
              </c:pt>
              <c:pt idx="6">
                <c:v>16.498999999999985</c:v>
              </c:pt>
              <c:pt idx="7">
                <c:v>16.010000000000005</c:v>
              </c:pt>
              <c:pt idx="8">
                <c:v>16.484999999999989</c:v>
              </c:pt>
              <c:pt idx="9">
                <c:v>17.206</c:v>
              </c:pt>
              <c:pt idx="10">
                <c:v>18.184999999999999</c:v>
              </c:pt>
              <c:pt idx="11">
                <c:v>18.393000000000001</c:v>
              </c:pt>
              <c:pt idx="12">
                <c:v>18.734999999999999</c:v>
              </c:pt>
              <c:pt idx="13">
                <c:v>18.937999999999999</c:v>
              </c:pt>
              <c:pt idx="14">
                <c:v>18.919</c:v>
              </c:pt>
              <c:pt idx="15">
                <c:v>18.533000000000001</c:v>
              </c:pt>
              <c:pt idx="16">
                <c:v>17.83100000000001</c:v>
              </c:pt>
              <c:pt idx="17">
                <c:v>17.315999999999999</c:v>
              </c:pt>
              <c:pt idx="18">
                <c:v>17.15100000000001</c:v>
              </c:pt>
              <c:pt idx="19">
                <c:v>17.212</c:v>
              </c:pt>
              <c:pt idx="20">
                <c:v>17.618000000000009</c:v>
              </c:pt>
              <c:pt idx="21">
                <c:v>18.399999999999999</c:v>
              </c:pt>
              <c:pt idx="22">
                <c:v>19.631000000000011</c:v>
              </c:pt>
              <c:pt idx="23">
                <c:v>20.036000000000001</c:v>
              </c:pt>
              <c:pt idx="24">
                <c:v>20.792000000000002</c:v>
              </c:pt>
              <c:pt idx="25">
                <c:v>21.152999999999999</c:v>
              </c:pt>
              <c:pt idx="26">
                <c:v>21.27999999999999</c:v>
              </c:pt>
              <c:pt idx="27">
                <c:v>21.059000000000001</c:v>
              </c:pt>
              <c:pt idx="28">
                <c:v>20.239999999999988</c:v>
              </c:pt>
              <c:pt idx="29">
                <c:v>19.760000000000002</c:v>
              </c:pt>
              <c:pt idx="30">
                <c:v>19.376000000000001</c:v>
              </c:pt>
              <c:pt idx="31">
                <c:v>19.227</c:v>
              </c:pt>
              <c:pt idx="32">
                <c:v>19.681000000000001</c:v>
              </c:pt>
              <c:pt idx="33">
                <c:v>20.341000000000001</c:v>
              </c:pt>
              <c:pt idx="34">
                <c:v>21.381</c:v>
              </c:pt>
              <c:pt idx="35">
                <c:v>21.57</c:v>
              </c:pt>
              <c:pt idx="36">
                <c:v>22.484999999999989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21.672999999999988</c:v>
              </c:pt>
              <c:pt idx="48">
                <c:v>22.158000000000001</c:v>
              </c:pt>
              <c:pt idx="49">
                <c:v>22.187999999999999</c:v>
              </c:pt>
              <c:pt idx="50">
                <c:v>21.812000000000001</c:v>
              </c:pt>
              <c:pt idx="51">
                <c:v>20.263999999999989</c:v>
              </c:pt>
              <c:pt idx="52">
                <c:v>18.646000000000001</c:v>
              </c:pt>
              <c:pt idx="53">
                <c:v>18.143999999999988</c:v>
              </c:pt>
              <c:pt idx="54">
                <c:v>17.896999999999988</c:v>
              </c:pt>
              <c:pt idx="55">
                <c:v>17.408999999999985</c:v>
              </c:pt>
              <c:pt idx="56">
                <c:v>17.971</c:v>
              </c:pt>
              <c:pt idx="57">
                <c:v>18.82</c:v>
              </c:pt>
              <c:pt idx="58">
                <c:v>19.652999999999999</c:v>
              </c:pt>
              <c:pt idx="59">
                <c:v>19.510999999999999</c:v>
              </c:pt>
              <c:pt idx="60">
                <c:v>20.33700000000001</c:v>
              </c:pt>
              <c:pt idx="61">
                <c:v>20.754000000000001</c:v>
              </c:pt>
              <c:pt idx="62">
                <c:v>20.387</c:v>
              </c:pt>
              <c:pt idx="63">
                <c:v>19.956</c:v>
              </c:pt>
              <c:pt idx="64">
                <c:v>19.513999999999999</c:v>
              </c:pt>
              <c:pt idx="65">
                <c:v>19.492999999999984</c:v>
              </c:pt>
              <c:pt idx="66">
                <c:v>19.030999999999999</c:v>
              </c:pt>
              <c:pt idx="67">
                <c:v>19.100000000000001</c:v>
              </c:pt>
              <c:pt idx="68">
                <c:v>19.617000000000012</c:v>
              </c:pt>
              <c:pt idx="69">
                <c:v>20.90199999999999</c:v>
              </c:pt>
              <c:pt idx="70">
                <c:v>23.125</c:v>
              </c:pt>
              <c:pt idx="71">
                <c:v>24.202999999999989</c:v>
              </c:pt>
              <c:pt idx="72">
                <c:v>27.810000000000009</c:v>
              </c:pt>
              <c:pt idx="73">
                <c:v>30.754000000000001</c:v>
              </c:pt>
              <c:pt idx="74">
                <c:v>32.595000000000013</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39.528000000000013</c:v>
              </c:pt>
              <c:pt idx="85">
                <c:v>40.128000000000021</c:v>
              </c:pt>
              <c:pt idx="86">
                <c:v>41.216000000000001</c:v>
              </c:pt>
              <c:pt idx="87">
                <c:v>40.607000000000006</c:v>
              </c:pt>
              <c:pt idx="88">
                <c:v>38.798000000000023</c:v>
              </c:pt>
              <c:pt idx="89">
                <c:v>37.190000000000012</c:v>
              </c:pt>
              <c:pt idx="90">
                <c:v>35.759</c:v>
              </c:pt>
              <c:pt idx="91">
                <c:v>34.718000000000011</c:v>
              </c:pt>
              <c:pt idx="92">
                <c:v>35</c:v>
              </c:pt>
              <c:pt idx="93">
                <c:v>35.823</c:v>
              </c:pt>
              <c:pt idx="94">
                <c:v>36.855999999999995</c:v>
              </c:pt>
              <c:pt idx="95">
                <c:v>36.496000000000002</c:v>
              </c:pt>
              <c:pt idx="96">
                <c:v>37.913999999999994</c:v>
              </c:pt>
              <c:pt idx="97">
                <c:v>37.963000000000001</c:v>
              </c:pt>
              <c:pt idx="98">
                <c:v>37.704000000000001</c:v>
              </c:pt>
              <c:pt idx="99">
                <c:v>36.465000000000003</c:v>
              </c:pt>
              <c:pt idx="100">
                <c:v>35.322000000000003</c:v>
              </c:pt>
              <c:pt idx="101">
                <c:v>33.806999999999995</c:v>
              </c:pt>
              <c:pt idx="102">
                <c:v>32.816999999999993</c:v>
              </c:pt>
              <c:pt idx="103">
                <c:v>32.464000000000006</c:v>
              </c:pt>
              <c:pt idx="104">
                <c:v>33.67</c:v>
              </c:pt>
              <c:pt idx="105">
                <c:v>35.363</c:v>
              </c:pt>
              <c:pt idx="106">
                <c:v>37.818999999999996</c:v>
              </c:pt>
              <c:pt idx="107">
                <c:v>38.803000000000004</c:v>
              </c:pt>
              <c:pt idx="108">
                <c:v>41.3</c:v>
              </c:pt>
              <c:pt idx="109">
                <c:v>42.3</c:v>
              </c:pt>
              <c:pt idx="110">
                <c:v>42.9</c:v>
              </c:pt>
              <c:pt idx="111">
                <c:v>42.2</c:v>
              </c:pt>
              <c:pt idx="112">
                <c:v>40.800000000000004</c:v>
              </c:pt>
              <c:pt idx="113">
                <c:v>40.800000000000004</c:v>
              </c:pt>
              <c:pt idx="114">
                <c:v>39.200000000000003</c:v>
              </c:pt>
              <c:pt idx="115">
                <c:v>38.700000000000003</c:v>
              </c:pt>
              <c:pt idx="116">
                <c:v>39</c:v>
              </c:pt>
              <c:pt idx="117">
                <c:v>40.5</c:v>
              </c:pt>
              <c:pt idx="118">
                <c:v>41.5</c:v>
              </c:pt>
              <c:pt idx="119">
                <c:v>41.5</c:v>
              </c:pt>
              <c:pt idx="120">
                <c:v>43.327000000000005</c:v>
              </c:pt>
              <c:pt idx="121">
                <c:v>43.733000000000011</c:v>
              </c:pt>
              <c:pt idx="122">
                <c:v>42.698000000000022</c:v>
              </c:pt>
              <c:pt idx="123">
                <c:v>41.281000000000006</c:v>
              </c:pt>
              <c:pt idx="124">
                <c:v>38.316999999999993</c:v>
              </c:pt>
              <c:pt idx="125">
                <c:v>36.679000000000002</c:v>
              </c:pt>
              <c:pt idx="126">
                <c:v>35.202000000000012</c:v>
              </c:pt>
              <c:pt idx="127">
                <c:v>33.832000000000001</c:v>
              </c:pt>
              <c:pt idx="128">
                <c:v>33.736000000000011</c:v>
              </c:pt>
              <c:pt idx="129">
                <c:v>34.391000000000005</c:v>
              </c:pt>
              <c:pt idx="130">
                <c:v>35.14</c:v>
              </c:pt>
              <c:pt idx="131">
                <c:v>34.968000000000011</c:v>
              </c:pt>
              <c:pt idx="132">
                <c:v>36.105000000000011</c:v>
              </c:pt>
              <c:pt idx="133">
                <c:v>36.338000000000001</c:v>
              </c:pt>
              <c:pt idx="134">
                <c:v>35.772000000000013</c:v>
              </c:pt>
              <c:pt idx="135">
                <c:v>33.590000000000003</c:v>
              </c:pt>
              <c:pt idx="136">
                <c:v>31.253</c:v>
              </c:pt>
              <c:pt idx="137">
                <c:v>29.228999999999989</c:v>
              </c:pt>
            </c:numLit>
          </c:val>
        </c:ser>
        <c:marker val="1"/>
        <c:axId val="73266304"/>
        <c:axId val="73267840"/>
      </c:lineChart>
      <c:catAx>
        <c:axId val="73266304"/>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3267840"/>
        <c:crosses val="autoZero"/>
        <c:auto val="1"/>
        <c:lblAlgn val="ctr"/>
        <c:lblOffset val="100"/>
        <c:tickLblSkip val="1"/>
        <c:tickMarkSkip val="1"/>
      </c:catAx>
      <c:valAx>
        <c:axId val="73267840"/>
        <c:scaling>
          <c:orientation val="minMax"/>
          <c:max val="45"/>
          <c:min val="1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326630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spPr>
        <a:noFill/>
        <a:ln w="25400">
          <a:noFill/>
        </a:ln>
      </c:spPr>
    </c:title>
    <c:plotArea>
      <c:layout>
        <c:manualLayout>
          <c:layoutTarget val="inner"/>
          <c:xMode val="edge"/>
          <c:yMode val="edge"/>
          <c:x val="7.5289188249059225E-2"/>
          <c:y val="0.1648751164168995"/>
          <c:w val="0.90476453440212989"/>
          <c:h val="0.56989642423729292"/>
        </c:manualLayout>
      </c:layout>
      <c:lineChart>
        <c:grouping val="standard"/>
        <c:ser>
          <c:idx val="0"/>
          <c:order val="0"/>
          <c:tx>
            <c:v>construcao</c:v>
          </c:tx>
          <c:spPr>
            <a:ln w="25400">
              <a:solidFill>
                <a:srgbClr val="808080"/>
              </a:solidFill>
              <a:prstDash val="solid"/>
            </a:ln>
          </c:spPr>
          <c:marker>
            <c:symbol val="none"/>
          </c:marker>
          <c:dLbls>
            <c:dLbl>
              <c:idx val="8"/>
              <c:layout>
                <c:manualLayout>
                  <c:x val="-3.3017740252347959E-2"/>
                  <c:y val="-9.9027460277147275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-40.630915179700771</c:v>
              </c:pt>
              <c:pt idx="1">
                <c:v>-41.232070059912154</c:v>
              </c:pt>
              <c:pt idx="2">
                <c:v>-45.011368103070957</c:v>
              </c:pt>
              <c:pt idx="3">
                <c:v>-45.281757810638446</c:v>
              </c:pt>
              <c:pt idx="4">
                <c:v>-45.282781383088384</c:v>
              </c:pt>
              <c:pt idx="5">
                <c:v>-45.324334787385077</c:v>
              </c:pt>
              <c:pt idx="6">
                <c:v>-44.190619842894662</c:v>
              </c:pt>
              <c:pt idx="7">
                <c:v>-43.580015111019371</c:v>
              </c:pt>
              <c:pt idx="8">
                <c:v>-41.676084941594915</c:v>
              </c:pt>
              <c:pt idx="9">
                <c:v>-41.031755156260843</c:v>
              </c:pt>
              <c:pt idx="10">
                <c:v>-39.504065095683124</c:v>
              </c:pt>
              <c:pt idx="11">
                <c:v>-38.578694963978215</c:v>
              </c:pt>
              <c:pt idx="12">
                <c:v>-37.708451385251813</c:v>
              </c:pt>
              <c:pt idx="13">
                <c:v>-37.595489506435506</c:v>
              </c:pt>
              <c:pt idx="14">
                <c:v>-37.452835488353045</c:v>
              </c:pt>
              <c:pt idx="15">
                <c:v>-37.212320077456781</c:v>
              </c:pt>
              <c:pt idx="16">
                <c:v>-36.9364411247237</c:v>
              </c:pt>
              <c:pt idx="17">
                <c:v>-36.540832502199912</c:v>
              </c:pt>
              <c:pt idx="18">
                <c:v>-36.475210003551211</c:v>
              </c:pt>
              <c:pt idx="19">
                <c:v>-35.869746574587147</c:v>
              </c:pt>
              <c:pt idx="20">
                <c:v>-35.32691258263548</c:v>
              </c:pt>
              <c:pt idx="21">
                <c:v>-35.08278904972132</c:v>
              </c:pt>
              <c:pt idx="22">
                <c:v>-34.389335739724913</c:v>
              </c:pt>
              <c:pt idx="23">
                <c:v>-33.604406197209194</c:v>
              </c:pt>
              <c:pt idx="24">
                <c:v>-32.421747163531535</c:v>
              </c:pt>
              <c:pt idx="25">
                <c:v>-32.301525776551287</c:v>
              </c:pt>
              <c:pt idx="26">
                <c:v>-32.899840617059006</c:v>
              </c:pt>
              <c:pt idx="27">
                <c:v>-31.865956572930447</c:v>
              </c:pt>
              <c:pt idx="28">
                <c:v>-31.884355130820797</c:v>
              </c:pt>
              <c:pt idx="29">
                <c:v>-31.479546054057693</c:v>
              </c:pt>
              <c:pt idx="30">
                <c:v>-31.573145358682165</c:v>
              </c:pt>
              <c:pt idx="31">
                <c:v>-31.61573931865443</c:v>
              </c:pt>
              <c:pt idx="32">
                <c:v>-32.746008251927861</c:v>
              </c:pt>
              <c:pt idx="33">
                <c:v>-34.091707973878812</c:v>
              </c:pt>
              <c:pt idx="34">
                <c:v>-35.345061205448005</c:v>
              </c:pt>
              <c:pt idx="35">
                <c:v>-35.336806939307941</c:v>
              </c:pt>
              <c:pt idx="36">
                <c:v>-36.649435519827762</c:v>
              </c:pt>
              <c:pt idx="37">
                <c:v>-36.461844831934634</c:v>
              </c:pt>
              <c:pt idx="38">
                <c:v>-36.747516515143325</c:v>
              </c:pt>
              <c:pt idx="39">
                <c:v>-36.689159670157032</c:v>
              </c:pt>
              <c:pt idx="40">
                <c:v>-38.031011261450494</c:v>
              </c:pt>
              <c:pt idx="41">
                <c:v>-39.190962159863709</c:v>
              </c:pt>
              <c:pt idx="42">
                <c:v>-39.706503065424329</c:v>
              </c:pt>
              <c:pt idx="43">
                <c:v>-39.346135688519318</c:v>
              </c:pt>
              <c:pt idx="44">
                <c:v>-38.759802856528481</c:v>
              </c:pt>
              <c:pt idx="45">
                <c:v>-38.755223701563821</c:v>
              </c:pt>
              <c:pt idx="46">
                <c:v>-37.824630275467385</c:v>
              </c:pt>
              <c:pt idx="47">
                <c:v>-37.954099635333897</c:v>
              </c:pt>
              <c:pt idx="48">
                <c:v>-36.180017416920201</c:v>
              </c:pt>
              <c:pt idx="49">
                <c:v>-36.26837773722994</c:v>
              </c:pt>
              <c:pt idx="50">
                <c:v>-34.381056973817408</c:v>
              </c:pt>
              <c:pt idx="51">
                <c:v>-34.165779007813079</c:v>
              </c:pt>
              <c:pt idx="52">
                <c:v>-32.354198536083835</c:v>
              </c:pt>
              <c:pt idx="53">
                <c:v>-32.260638581558553</c:v>
              </c:pt>
              <c:pt idx="54">
                <c:v>-32.231439904495581</c:v>
              </c:pt>
              <c:pt idx="55">
                <c:v>-31.047473849501284</c:v>
              </c:pt>
              <c:pt idx="56">
                <c:v>-29.815032913100463</c:v>
              </c:pt>
              <c:pt idx="57">
                <c:v>-29.017893261807458</c:v>
              </c:pt>
              <c:pt idx="58">
                <c:v>-31.495354987491186</c:v>
              </c:pt>
              <c:pt idx="59">
                <c:v>-32.057894526513522</c:v>
              </c:pt>
              <c:pt idx="60">
                <c:v>-31.767412882368106</c:v>
              </c:pt>
              <c:pt idx="61">
                <c:v>-29.735804497874124</c:v>
              </c:pt>
              <c:pt idx="62">
                <c:v>-28.314579372994501</c:v>
              </c:pt>
              <c:pt idx="63">
                <c:v>-27.3976485341136</c:v>
              </c:pt>
              <c:pt idx="64">
                <c:v>-27.199476600250993</c:v>
              </c:pt>
              <c:pt idx="65">
                <c:v>-28.162320434349201</c:v>
              </c:pt>
              <c:pt idx="66">
                <c:v>-29.342342777380082</c:v>
              </c:pt>
              <c:pt idx="67">
                <c:v>-30.756539930888682</c:v>
              </c:pt>
              <c:pt idx="68">
                <c:v>-31.705823546322701</c:v>
              </c:pt>
              <c:pt idx="69">
                <c:v>-32.412290401903022</c:v>
              </c:pt>
              <c:pt idx="70">
                <c:v>-33.936624923934325</c:v>
              </c:pt>
              <c:pt idx="71">
                <c:v>-35.661888229634101</c:v>
              </c:pt>
              <c:pt idx="72">
                <c:v>-37.358582079182327</c:v>
              </c:pt>
              <c:pt idx="73">
                <c:v>-37.74392605083488</c:v>
              </c:pt>
              <c:pt idx="74">
                <c:v>-38.598450634968621</c:v>
              </c:pt>
              <c:pt idx="75">
                <c:v>-39.799729619387527</c:v>
              </c:pt>
              <c:pt idx="76">
                <c:v>-37.870023469863376</c:v>
              </c:pt>
              <c:pt idx="77">
                <c:v>-35.236453111071583</c:v>
              </c:pt>
              <c:pt idx="78">
                <c:v>-33.661664236191982</c:v>
              </c:pt>
              <c:pt idx="79">
                <c:v>-33.440258296571834</c:v>
              </c:pt>
              <c:pt idx="80">
                <c:v>-34.799424133323043</c:v>
              </c:pt>
              <c:pt idx="81">
                <c:v>-33.942990428232186</c:v>
              </c:pt>
              <c:pt idx="82">
                <c:v>-35.132880658034466</c:v>
              </c:pt>
              <c:pt idx="83">
                <c:v>-35.440175513551964</c:v>
              </c:pt>
              <c:pt idx="84">
                <c:v>-37.579823429382834</c:v>
              </c:pt>
              <c:pt idx="85">
                <c:v>-38.73190309400335</c:v>
              </c:pt>
              <c:pt idx="86">
                <c:v>-40.274958702086451</c:v>
              </c:pt>
              <c:pt idx="87">
                <c:v>-40.912659735560524</c:v>
              </c:pt>
              <c:pt idx="88">
                <c:v>-42.080292244907561</c:v>
              </c:pt>
              <c:pt idx="89">
                <c:v>-41.690770106315398</c:v>
              </c:pt>
              <c:pt idx="90">
                <c:v>-41.077761934263478</c:v>
              </c:pt>
              <c:pt idx="91">
                <c:v>-41.393590474220254</c:v>
              </c:pt>
              <c:pt idx="92">
                <c:v>-41.566967107041535</c:v>
              </c:pt>
              <c:pt idx="93">
                <c:v>-43.211820316764857</c:v>
              </c:pt>
              <c:pt idx="94">
                <c:v>-43.83646814314929</c:v>
              </c:pt>
              <c:pt idx="95">
                <c:v>-45.53613217973453</c:v>
              </c:pt>
              <c:pt idx="96">
                <c:v>-46.450990181537044</c:v>
              </c:pt>
              <c:pt idx="97">
                <c:v>-48.164991788931161</c:v>
              </c:pt>
              <c:pt idx="98">
                <c:v>-49.753001034826831</c:v>
              </c:pt>
              <c:pt idx="99">
                <c:v>-51.371191769071295</c:v>
              </c:pt>
              <c:pt idx="100">
                <c:v>-52.972102167904261</c:v>
              </c:pt>
              <c:pt idx="101">
                <c:v>-54.796857012818762</c:v>
              </c:pt>
              <c:pt idx="102">
                <c:v>-55.774472647738833</c:v>
              </c:pt>
              <c:pt idx="103">
                <c:v>-57.498374792320462</c:v>
              </c:pt>
              <c:pt idx="104">
                <c:v>-59.336000074983964</c:v>
              </c:pt>
              <c:pt idx="105">
                <c:v>-61.551542902785123</c:v>
              </c:pt>
              <c:pt idx="106">
                <c:v>-63.658769599003776</c:v>
              </c:pt>
              <c:pt idx="107">
                <c:v>-65.003726659235426</c:v>
              </c:pt>
              <c:pt idx="108">
                <c:v>-66.749250947107868</c:v>
              </c:pt>
              <c:pt idx="109">
                <c:v>-67.725289999536514</c:v>
              </c:pt>
              <c:pt idx="110">
                <c:v>-68.908835093262184</c:v>
              </c:pt>
              <c:pt idx="111">
                <c:v>-69.859979159621048</c:v>
              </c:pt>
              <c:pt idx="112">
                <c:v>-71.047832781585669</c:v>
              </c:pt>
              <c:pt idx="113">
                <c:v>-71.677422109532614</c:v>
              </c:pt>
              <c:pt idx="114">
                <c:v>-71.995085599192322</c:v>
              </c:pt>
              <c:pt idx="115">
                <c:v>-70.497144680987532</c:v>
              </c:pt>
              <c:pt idx="116">
                <c:v>-70.439977718186526</c:v>
              </c:pt>
              <c:pt idx="117">
                <c:v>-70.881978512840305</c:v>
              </c:pt>
              <c:pt idx="118">
                <c:v>-71.504303160451258</c:v>
              </c:pt>
              <c:pt idx="119">
                <c:v>-70.424864260148297</c:v>
              </c:pt>
              <c:pt idx="120">
                <c:v>-68.850169648259595</c:v>
              </c:pt>
              <c:pt idx="121">
                <c:v>-67.022286135083675</c:v>
              </c:pt>
              <c:pt idx="122">
                <c:v>-65.870803233277471</c:v>
              </c:pt>
              <c:pt idx="123">
                <c:v>-64.250387256453848</c:v>
              </c:pt>
              <c:pt idx="124">
                <c:v>-63.820869279587164</c:v>
              </c:pt>
              <c:pt idx="125">
                <c:v>-62.448109969767096</c:v>
              </c:pt>
              <c:pt idx="126">
                <c:v>-62.052189138807606</c:v>
              </c:pt>
              <c:pt idx="127">
                <c:v>-58.629337272879269</c:v>
              </c:pt>
              <c:pt idx="128">
                <c:v>-55.623395306406707</c:v>
              </c:pt>
              <c:pt idx="129">
                <c:v>-51.742399929286009</c:v>
              </c:pt>
              <c:pt idx="130">
                <c:v>-50.044958886178073</c:v>
              </c:pt>
              <c:pt idx="131">
                <c:v>-49.722228447287058</c:v>
              </c:pt>
              <c:pt idx="132">
                <c:v>-48.452234083868895</c:v>
              </c:pt>
              <c:pt idx="133">
                <c:v>-47.664158518298017</c:v>
              </c:pt>
              <c:pt idx="134">
                <c:v>-47.055734342387659</c:v>
              </c:pt>
              <c:pt idx="135">
                <c:v>-48.353451357237986</c:v>
              </c:pt>
              <c:pt idx="136">
                <c:v>-48.586022460930806</c:v>
              </c:pt>
              <c:pt idx="137">
                <c:v>-46.946150798160318</c:v>
              </c:pt>
            </c:numLit>
          </c:val>
        </c:ser>
        <c:ser>
          <c:idx val="1"/>
          <c:order val="1"/>
          <c:tx>
            <c:v>industria</c:v>
          </c:tx>
          <c:spPr>
            <a:ln w="25400">
              <a:solidFill>
                <a:schemeClr val="tx2"/>
              </a:solidFill>
              <a:prstDash val="solid"/>
            </a:ln>
          </c:spPr>
          <c:marker>
            <c:symbol val="none"/>
          </c:marker>
          <c:dLbls>
            <c:dLbl>
              <c:idx val="3"/>
              <c:layout>
                <c:manualLayout>
                  <c:x val="0.23822439363754241"/>
                  <c:y val="0.19785510682132973"/>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dLbl>
            <c:delete val="1"/>
            <c:txPr>
              <a:bodyPr/>
              <a:lstStyle/>
              <a:p>
                <a:pPr>
                  <a:defRPr baseline="0">
                    <a:solidFill>
                      <a:schemeClr val="tx1">
                        <a:lumMod val="50000"/>
                        <a:lumOff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-13.041224528158534</c:v>
              </c:pt>
              <c:pt idx="1">
                <c:v>-13.501226992688858</c:v>
              </c:pt>
              <c:pt idx="2">
                <c:v>-14.957439264834672</c:v>
              </c:pt>
              <c:pt idx="3">
                <c:v>-16.607151171036548</c:v>
              </c:pt>
              <c:pt idx="4">
                <c:v>-17.165598106778727</c:v>
              </c:pt>
              <c:pt idx="5">
                <c:v>-15.952398188316266</c:v>
              </c:pt>
              <c:pt idx="6">
                <c:v>-13.634085381979949</c:v>
              </c:pt>
              <c:pt idx="7">
                <c:v>-12.088823386557095</c:v>
              </c:pt>
              <c:pt idx="8">
                <c:v>-11.143669588829432</c:v>
              </c:pt>
              <c:pt idx="9">
                <c:v>-11.325858116564737</c:v>
              </c:pt>
              <c:pt idx="10">
                <c:v>-12.538263504928645</c:v>
              </c:pt>
              <c:pt idx="11">
                <c:v>-12.11178666062465</c:v>
              </c:pt>
              <c:pt idx="12">
                <c:v>-10.575040530325262</c:v>
              </c:pt>
              <c:pt idx="13">
                <c:v>-8.9768325015185155</c:v>
              </c:pt>
              <c:pt idx="14">
                <c:v>-8.5995632131361006</c:v>
              </c:pt>
              <c:pt idx="15">
                <c:v>-8.9131758513656898</c:v>
              </c:pt>
              <c:pt idx="16">
                <c:v>-8.1815022356164793</c:v>
              </c:pt>
              <c:pt idx="17">
                <c:v>-7.4325815459738633</c:v>
              </c:pt>
              <c:pt idx="18">
                <c:v>-6.2451796189561035</c:v>
              </c:pt>
              <c:pt idx="19">
                <c:v>-4.6695751755909711</c:v>
              </c:pt>
              <c:pt idx="20">
                <c:v>-5.1302303975415438</c:v>
              </c:pt>
              <c:pt idx="21">
                <c:v>-6.0426393048378699</c:v>
              </c:pt>
              <c:pt idx="22">
                <c:v>-7.2826872338939515</c:v>
              </c:pt>
              <c:pt idx="23">
                <c:v>-7.9828324072708554</c:v>
              </c:pt>
              <c:pt idx="24">
                <c:v>-7.689628809144728</c:v>
              </c:pt>
              <c:pt idx="25">
                <c:v>-8.722519092014128</c:v>
              </c:pt>
              <c:pt idx="26">
                <c:v>-8.5543792476724008</c:v>
              </c:pt>
              <c:pt idx="27">
                <c:v>-7.5735772754183328</c:v>
              </c:pt>
              <c:pt idx="28">
                <c:v>-7.4312704637905718</c:v>
              </c:pt>
              <c:pt idx="29">
                <c:v>-8.6414792373890297</c:v>
              </c:pt>
              <c:pt idx="30">
                <c:v>-11.470544891527027</c:v>
              </c:pt>
              <c:pt idx="31">
                <c:v>-11.159296654667694</c:v>
              </c:pt>
              <c:pt idx="32">
                <c:v>-9.6068397276712467</c:v>
              </c:pt>
              <c:pt idx="33">
                <c:v>-6.9078925094643777</c:v>
              </c:pt>
              <c:pt idx="34">
                <c:v>-6.0986382262292551</c:v>
              </c:pt>
              <c:pt idx="35">
                <c:v>-5.8219049409870678</c:v>
              </c:pt>
              <c:pt idx="36">
                <c:v>-6.5107158762688657</c:v>
              </c:pt>
              <c:pt idx="37">
                <c:v>-6.6136425426048389</c:v>
              </c:pt>
              <c:pt idx="38">
                <c:v>-7.1311469283333704</c:v>
              </c:pt>
              <c:pt idx="39">
                <c:v>-7.6774136219325309</c:v>
              </c:pt>
              <c:pt idx="40">
                <c:v>-8.1050398351502277</c:v>
              </c:pt>
              <c:pt idx="41">
                <c:v>-7.5656918809179103</c:v>
              </c:pt>
              <c:pt idx="42">
                <c:v>-5.8550714686121852</c:v>
              </c:pt>
              <c:pt idx="43">
                <c:v>-5.0879248560660111</c:v>
              </c:pt>
              <c:pt idx="44">
                <c:v>-4.1868553439950116</c:v>
              </c:pt>
              <c:pt idx="45">
                <c:v>-4.9926387102739582</c:v>
              </c:pt>
              <c:pt idx="46">
                <c:v>-3.8054213380256647</c:v>
              </c:pt>
              <c:pt idx="47">
                <c:v>-3.7101214101221442</c:v>
              </c:pt>
              <c:pt idx="48">
                <c:v>-2.2135246707475855</c:v>
              </c:pt>
              <c:pt idx="49">
                <c:v>-1.1656022868983371</c:v>
              </c:pt>
              <c:pt idx="50">
                <c:v>0.47949393991719136</c:v>
              </c:pt>
              <c:pt idx="51">
                <c:v>1.0217418714173858</c:v>
              </c:pt>
              <c:pt idx="52">
                <c:v>0.81534789321913415</c:v>
              </c:pt>
              <c:pt idx="53">
                <c:v>0.61820637521184651</c:v>
              </c:pt>
              <c:pt idx="54">
                <c:v>-0.26332146783560689</c:v>
              </c:pt>
              <c:pt idx="55">
                <c:v>-0.74344485338456712</c:v>
              </c:pt>
              <c:pt idx="56">
                <c:v>-0.65161786840861136</c:v>
              </c:pt>
              <c:pt idx="57">
                <c:v>-0.39597650723533923</c:v>
              </c:pt>
              <c:pt idx="58">
                <c:v>0.41301890002019831</c:v>
              </c:pt>
              <c:pt idx="59">
                <c:v>0.7027844055723117</c:v>
              </c:pt>
              <c:pt idx="60">
                <c:v>1.33576762118474</c:v>
              </c:pt>
              <c:pt idx="61">
                <c:v>1.1305785698149706</c:v>
              </c:pt>
              <c:pt idx="62">
                <c:v>0.43510480047673578</c:v>
              </c:pt>
              <c:pt idx="63">
                <c:v>-0.86280988389567959</c:v>
              </c:pt>
              <c:pt idx="64">
                <c:v>-3.7478117780695088</c:v>
              </c:pt>
              <c:pt idx="65">
                <c:v>-6.1488515383054896</c:v>
              </c:pt>
              <c:pt idx="66">
                <c:v>-6.9983058862264675</c:v>
              </c:pt>
              <c:pt idx="67">
                <c:v>-5.9863331785407023</c:v>
              </c:pt>
              <c:pt idx="68">
                <c:v>-7.2732854509356564</c:v>
              </c:pt>
              <c:pt idx="69">
                <c:v>-12.753976701734047</c:v>
              </c:pt>
              <c:pt idx="70">
                <c:v>-19.549436517876643</c:v>
              </c:pt>
              <c:pt idx="71">
                <c:v>-26.008479262243757</c:v>
              </c:pt>
              <c:pt idx="72">
                <c:v>-29.40543744128691</c:v>
              </c:pt>
              <c:pt idx="73">
                <c:v>-32.236104260933473</c:v>
              </c:pt>
              <c:pt idx="74">
                <c:v>-31.01276470349103</c:v>
              </c:pt>
              <c:pt idx="75">
                <c:v>-31.808486957086313</c:v>
              </c:pt>
              <c:pt idx="76">
                <c:v>-29.929060313477024</c:v>
              </c:pt>
              <c:pt idx="77">
                <c:v>-29.623338976361154</c:v>
              </c:pt>
              <c:pt idx="78">
                <c:v>-26.29982695618688</c:v>
              </c:pt>
              <c:pt idx="79">
                <c:v>-24.034481615567032</c:v>
              </c:pt>
              <c:pt idx="80">
                <c:v>-20.285829452369242</c:v>
              </c:pt>
              <c:pt idx="81">
                <c:v>-17.953340702448994</c:v>
              </c:pt>
              <c:pt idx="82">
                <c:v>-16.070945231647766</c:v>
              </c:pt>
              <c:pt idx="83">
                <c:v>-16.517612454352914</c:v>
              </c:pt>
              <c:pt idx="84">
                <c:v>-15.710972461459871</c:v>
              </c:pt>
              <c:pt idx="85">
                <c:v>-14.967645007137929</c:v>
              </c:pt>
              <c:pt idx="86">
                <c:v>-13.643227693058705</c:v>
              </c:pt>
              <c:pt idx="87">
                <c:v>-12.894308361674792</c:v>
              </c:pt>
              <c:pt idx="88">
                <c:v>-12.944757978922569</c:v>
              </c:pt>
              <c:pt idx="89">
                <c:v>-13.346218335935781</c:v>
              </c:pt>
              <c:pt idx="90">
                <c:v>-12.828475289174277</c:v>
              </c:pt>
              <c:pt idx="91">
                <c:v>-12.052100521911704</c:v>
              </c:pt>
              <c:pt idx="92">
                <c:v>-10.026178351822088</c:v>
              </c:pt>
              <c:pt idx="93">
                <c:v>-10.448232690569046</c:v>
              </c:pt>
              <c:pt idx="94">
                <c:v>-9.9461495853774693</c:v>
              </c:pt>
              <c:pt idx="95">
                <c:v>-11.230600939572723</c:v>
              </c:pt>
              <c:pt idx="96">
                <c:v>-10.058351982798042</c:v>
              </c:pt>
              <c:pt idx="97">
                <c:v>-9.4007180584777874</c:v>
              </c:pt>
              <c:pt idx="98">
                <c:v>-9.8036297276035018</c:v>
              </c:pt>
              <c:pt idx="99">
                <c:v>-10.856893252739539</c:v>
              </c:pt>
              <c:pt idx="100">
                <c:v>-13.301137522503742</c:v>
              </c:pt>
              <c:pt idx="101">
                <c:v>-14.735182618939051</c:v>
              </c:pt>
              <c:pt idx="102">
                <c:v>-14.188812792357391</c:v>
              </c:pt>
              <c:pt idx="103">
                <c:v>-15.49647267464141</c:v>
              </c:pt>
              <c:pt idx="104">
                <c:v>-17.220338025659021</c:v>
              </c:pt>
              <c:pt idx="105">
                <c:v>-19.916307456981556</c:v>
              </c:pt>
              <c:pt idx="106">
                <c:v>-20.465780797698894</c:v>
              </c:pt>
              <c:pt idx="107">
                <c:v>-20.857401694954998</c:v>
              </c:pt>
              <c:pt idx="108">
                <c:v>-21.591697079311221</c:v>
              </c:pt>
              <c:pt idx="109">
                <c:v>-21.752352374616802</c:v>
              </c:pt>
              <c:pt idx="110">
                <c:v>-20.392975550616598</c:v>
              </c:pt>
              <c:pt idx="111">
                <c:v>-19.891728007880015</c:v>
              </c:pt>
              <c:pt idx="112">
                <c:v>-20.238886276986268</c:v>
              </c:pt>
              <c:pt idx="113">
                <c:v>-20.282619000408634</c:v>
              </c:pt>
              <c:pt idx="114">
                <c:v>-20.724723330187206</c:v>
              </c:pt>
              <c:pt idx="115">
                <c:v>-19.372132996960616</c:v>
              </c:pt>
              <c:pt idx="116">
                <c:v>-19.72580375485046</c:v>
              </c:pt>
              <c:pt idx="117">
                <c:v>-20.262267634491021</c:v>
              </c:pt>
              <c:pt idx="118">
                <c:v>-21.414514501200504</c:v>
              </c:pt>
              <c:pt idx="119">
                <c:v>-20.628710908725054</c:v>
              </c:pt>
              <c:pt idx="120">
                <c:v>-19.491272152472334</c:v>
              </c:pt>
              <c:pt idx="121">
                <c:v>-18.215746954481666</c:v>
              </c:pt>
              <c:pt idx="122">
                <c:v>-17.550215189696758</c:v>
              </c:pt>
              <c:pt idx="123">
                <c:v>-17.285650031543156</c:v>
              </c:pt>
              <c:pt idx="124">
                <c:v>-16.610770576830227</c:v>
              </c:pt>
              <c:pt idx="125">
                <c:v>-16.800172738583786</c:v>
              </c:pt>
              <c:pt idx="126">
                <c:v>-16.067052919429621</c:v>
              </c:pt>
              <c:pt idx="127">
                <c:v>-15.280555254505238</c:v>
              </c:pt>
              <c:pt idx="128">
                <c:v>-13.669437473139576</c:v>
              </c:pt>
              <c:pt idx="129">
                <c:v>-12.939139906817674</c:v>
              </c:pt>
              <c:pt idx="130">
                <c:v>-11.875322434660704</c:v>
              </c:pt>
              <c:pt idx="131">
                <c:v>-10.629082430303578</c:v>
              </c:pt>
              <c:pt idx="132">
                <c:v>-8.2048889179028031</c:v>
              </c:pt>
              <c:pt idx="133">
                <c:v>-7.5282876814682327</c:v>
              </c:pt>
              <c:pt idx="134">
                <c:v>-6.77019529429269</c:v>
              </c:pt>
              <c:pt idx="135">
                <c:v>-6.9706473927000534</c:v>
              </c:pt>
              <c:pt idx="136">
                <c:v>-6.9132275106084684</c:v>
              </c:pt>
              <c:pt idx="137">
                <c:v>-8.2136687349364532</c:v>
              </c:pt>
            </c:numLit>
          </c:val>
        </c:ser>
        <c:ser>
          <c:idx val="2"/>
          <c:order val="2"/>
          <c:tx>
            <c:v>comercio</c:v>
          </c:tx>
          <c:spPr>
            <a:ln w="38100">
              <a:solidFill>
                <a:schemeClr val="accent2"/>
              </a:solidFill>
              <a:prstDash val="solid"/>
            </a:ln>
          </c:spPr>
          <c:marker>
            <c:symbol val="none"/>
          </c:marker>
          <c:dLbls>
            <c:dLbl>
              <c:idx val="21"/>
              <c:layout>
                <c:manualLayout>
                  <c:x val="0.1725522562691712"/>
                  <c:y val="0.1077942035387215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dLbl>
            <c:delete val="1"/>
            <c:txPr>
              <a:bodyPr/>
              <a:lstStyle/>
              <a:p>
                <a:pPr>
                  <a:defRPr baseline="0">
                    <a:solidFill>
                      <a:schemeClr val="accent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-12.632850003310081</c:v>
              </c:pt>
              <c:pt idx="1">
                <c:v>-11.268803591814148</c:v>
              </c:pt>
              <c:pt idx="2">
                <c:v>-11.796879153789002</c:v>
              </c:pt>
              <c:pt idx="3">
                <c:v>-11.724399867351922</c:v>
              </c:pt>
              <c:pt idx="4">
                <c:v>-13.183912949608581</c:v>
              </c:pt>
              <c:pt idx="5">
                <c:v>-12.970622494295219</c:v>
              </c:pt>
              <c:pt idx="6">
                <c:v>-12.708881384148285</c:v>
              </c:pt>
              <c:pt idx="7">
                <c:v>-9.9286370125384096</c:v>
              </c:pt>
              <c:pt idx="8">
                <c:v>-7.5801064195265901</c:v>
              </c:pt>
              <c:pt idx="9">
                <c:v>-5.5281852066921822</c:v>
              </c:pt>
              <c:pt idx="10">
                <c:v>-4.7604718073269039</c:v>
              </c:pt>
              <c:pt idx="11">
                <c:v>-4.2781351123933904</c:v>
              </c:pt>
              <c:pt idx="12">
                <c:v>-4.0427449169261811</c:v>
              </c:pt>
              <c:pt idx="13">
                <c:v>-5.377182951272788</c:v>
              </c:pt>
              <c:pt idx="14">
                <c:v>-7.2717818238354326</c:v>
              </c:pt>
              <c:pt idx="15">
                <c:v>-7.8661744237328319</c:v>
              </c:pt>
              <c:pt idx="16">
                <c:v>-4.9862313870998598</c:v>
              </c:pt>
              <c:pt idx="17">
                <c:v>-2.6173587072114399</c:v>
              </c:pt>
              <c:pt idx="18">
                <c:v>-0.64759903717866485</c:v>
              </c:pt>
              <c:pt idx="19">
                <c:v>-1.5815034420157439</c:v>
              </c:pt>
              <c:pt idx="20">
                <c:v>-1.4281352908876768</c:v>
              </c:pt>
              <c:pt idx="21">
                <c:v>-2.7803389503562275</c:v>
              </c:pt>
              <c:pt idx="22">
                <c:v>-3.5571565978803394</c:v>
              </c:pt>
              <c:pt idx="23">
                <c:v>-4.0819145074677179</c:v>
              </c:pt>
              <c:pt idx="24">
                <c:v>-4.4396749912201861</c:v>
              </c:pt>
              <c:pt idx="25">
                <c:v>-4.8886343143119406</c:v>
              </c:pt>
              <c:pt idx="26">
                <c:v>-4.8136918691443213</c:v>
              </c:pt>
              <c:pt idx="27">
                <c:v>-5.2137621695601659</c:v>
              </c:pt>
              <c:pt idx="28">
                <c:v>-5.1243034120289126</c:v>
              </c:pt>
              <c:pt idx="29">
                <c:v>-6.5276908856276536</c:v>
              </c:pt>
              <c:pt idx="30">
                <c:v>-8.0830098967744721</c:v>
              </c:pt>
              <c:pt idx="31">
                <c:v>-10.006374493970419</c:v>
              </c:pt>
              <c:pt idx="32">
                <c:v>-10.71962393954322</c:v>
              </c:pt>
              <c:pt idx="33">
                <c:v>-11.236081878678794</c:v>
              </c:pt>
              <c:pt idx="34">
                <c:v>-11.035790989541272</c:v>
              </c:pt>
              <c:pt idx="35">
                <c:v>-8.6297060294492187</c:v>
              </c:pt>
              <c:pt idx="36">
                <c:v>-6.4739569487893505</c:v>
              </c:pt>
              <c:pt idx="37">
                <c:v>-4.9436666574615762</c:v>
              </c:pt>
              <c:pt idx="38">
                <c:v>-7.4666076042982308</c:v>
              </c:pt>
              <c:pt idx="39">
                <c:v>-7.3820068473538001</c:v>
              </c:pt>
              <c:pt idx="40">
                <c:v>-9.2480234992798671</c:v>
              </c:pt>
              <c:pt idx="41">
                <c:v>-7.4360801814607811</c:v>
              </c:pt>
              <c:pt idx="42">
                <c:v>-7.6471835397752059</c:v>
              </c:pt>
              <c:pt idx="43">
                <c:v>-6.7588879280297469</c:v>
              </c:pt>
              <c:pt idx="44">
                <c:v>-6.323103788818627</c:v>
              </c:pt>
              <c:pt idx="45">
                <c:v>-4.2140156528021055</c:v>
              </c:pt>
              <c:pt idx="46">
                <c:v>-2.7519970264827789</c:v>
              </c:pt>
              <c:pt idx="47">
                <c:v>-2.8689887231811553</c:v>
              </c:pt>
              <c:pt idx="48">
                <c:v>-4.1414430470363559</c:v>
              </c:pt>
              <c:pt idx="49">
                <c:v>-3.5293286133740995</c:v>
              </c:pt>
              <c:pt idx="50">
                <c:v>-3.5010634424392038</c:v>
              </c:pt>
              <c:pt idx="51">
                <c:v>-3.4136497338248799</c:v>
              </c:pt>
              <c:pt idx="52">
                <c:v>-3.4513017489912858</c:v>
              </c:pt>
              <c:pt idx="53">
                <c:v>-2.7620868959946576</c:v>
              </c:pt>
              <c:pt idx="54">
                <c:v>-3.0491082803727854</c:v>
              </c:pt>
              <c:pt idx="55">
                <c:v>-3.4680567896978953</c:v>
              </c:pt>
              <c:pt idx="56">
                <c:v>-4.2131489175648476</c:v>
              </c:pt>
              <c:pt idx="57">
                <c:v>-3.8604686950495517</c:v>
              </c:pt>
              <c:pt idx="58">
                <c:v>-3.3522725461912839</c:v>
              </c:pt>
              <c:pt idx="59">
                <c:v>-2.3734772721851272</c:v>
              </c:pt>
              <c:pt idx="60">
                <c:v>-1.9548474486154697</c:v>
              </c:pt>
              <c:pt idx="61">
                <c:v>-1.9600856719876114</c:v>
              </c:pt>
              <c:pt idx="62">
                <c:v>-1.8514503363980521</c:v>
              </c:pt>
              <c:pt idx="63">
                <c:v>-2.8330590997512464</c:v>
              </c:pt>
              <c:pt idx="64">
                <c:v>-4.2411656554467418</c:v>
              </c:pt>
              <c:pt idx="65">
                <c:v>-7.4990327848154479</c:v>
              </c:pt>
              <c:pt idx="66">
                <c:v>-9.8543637549278529</c:v>
              </c:pt>
              <c:pt idx="67">
                <c:v>-11.218390225139027</c:v>
              </c:pt>
              <c:pt idx="68">
                <c:v>-11.470879633882582</c:v>
              </c:pt>
              <c:pt idx="69">
                <c:v>-12.539746462239568</c:v>
              </c:pt>
              <c:pt idx="70">
                <c:v>-14.694265700085163</c:v>
              </c:pt>
              <c:pt idx="71">
                <c:v>-17.2489899528839</c:v>
              </c:pt>
              <c:pt idx="72">
                <c:v>-17.959355726150321</c:v>
              </c:pt>
              <c:pt idx="73">
                <c:v>-19.789152366549072</c:v>
              </c:pt>
              <c:pt idx="74">
                <c:v>-20.244335129459284</c:v>
              </c:pt>
              <c:pt idx="75">
                <c:v>-21.362579921897549</c:v>
              </c:pt>
              <c:pt idx="76">
                <c:v>-20.013382716877743</c:v>
              </c:pt>
              <c:pt idx="77">
                <c:v>-17.848854781711221</c:v>
              </c:pt>
              <c:pt idx="78">
                <c:v>-14.889640028202704</c:v>
              </c:pt>
              <c:pt idx="79">
                <c:v>-12.419535333963772</c:v>
              </c:pt>
              <c:pt idx="80">
                <c:v>-9.8728270010154446</c:v>
              </c:pt>
              <c:pt idx="81">
                <c:v>-7.6756518636855295</c:v>
              </c:pt>
              <c:pt idx="82">
                <c:v>-6.3725642684496933</c:v>
              </c:pt>
              <c:pt idx="83">
                <c:v>-5.7510670724350978</c:v>
              </c:pt>
              <c:pt idx="84">
                <c:v>-5.7893878783707891</c:v>
              </c:pt>
              <c:pt idx="85">
                <c:v>-4.427644793542532</c:v>
              </c:pt>
              <c:pt idx="86">
                <c:v>-3.8660678297260977</c:v>
              </c:pt>
              <c:pt idx="87">
                <c:v>-2.524156625431202</c:v>
              </c:pt>
              <c:pt idx="88">
                <c:v>-2.5122799627735652</c:v>
              </c:pt>
              <c:pt idx="89">
                <c:v>-2.5808428224972637</c:v>
              </c:pt>
              <c:pt idx="90">
                <c:v>-3.6294232368313653</c:v>
              </c:pt>
              <c:pt idx="91">
                <c:v>-4.2935515991597413</c:v>
              </c:pt>
              <c:pt idx="92">
                <c:v>-5.6442613806171753</c:v>
              </c:pt>
              <c:pt idx="93">
                <c:v>-6.8508586002231171</c:v>
              </c:pt>
              <c:pt idx="94">
                <c:v>-7.4515792443930238</c:v>
              </c:pt>
              <c:pt idx="95">
                <c:v>-7.7545925939498419</c:v>
              </c:pt>
              <c:pt idx="96">
                <c:v>-6.9570853815855962</c:v>
              </c:pt>
              <c:pt idx="97">
                <c:v>-7.2750391960083709</c:v>
              </c:pt>
              <c:pt idx="98">
                <c:v>-8.3376229869519438</c:v>
              </c:pt>
              <c:pt idx="99">
                <c:v>-11.84844188747771</c:v>
              </c:pt>
              <c:pt idx="100">
                <c:v>-14.858257945152959</c:v>
              </c:pt>
              <c:pt idx="101">
                <c:v>-16.731462578549529</c:v>
              </c:pt>
              <c:pt idx="102">
                <c:v>-18.314684133660151</c:v>
              </c:pt>
              <c:pt idx="103">
                <c:v>-18.802002780290888</c:v>
              </c:pt>
              <c:pt idx="104">
                <c:v>-19.533991092070607</c:v>
              </c:pt>
              <c:pt idx="105">
                <c:v>-19.317055157493122</c:v>
              </c:pt>
              <c:pt idx="106">
                <c:v>-20.854486615023326</c:v>
              </c:pt>
              <c:pt idx="107">
                <c:v>-21.947690729769029</c:v>
              </c:pt>
              <c:pt idx="108">
                <c:v>-21.974920804951097</c:v>
              </c:pt>
              <c:pt idx="109">
                <c:v>-20.913871330600941</c:v>
              </c:pt>
              <c:pt idx="110">
                <c:v>-19.91308037796356</c:v>
              </c:pt>
              <c:pt idx="111">
                <c:v>-19.392640680388819</c:v>
              </c:pt>
              <c:pt idx="112">
                <c:v>-20.096615928016835</c:v>
              </c:pt>
              <c:pt idx="113">
                <c:v>-20.17357687467014</c:v>
              </c:pt>
              <c:pt idx="114">
                <c:v>-20.496683831305393</c:v>
              </c:pt>
              <c:pt idx="115">
                <c:v>-20.135446634850528</c:v>
              </c:pt>
              <c:pt idx="116">
                <c:v>-20.889236661557497</c:v>
              </c:pt>
              <c:pt idx="117">
                <c:v>-21.34133201580935</c:v>
              </c:pt>
              <c:pt idx="118">
                <c:v>-20.165981633050947</c:v>
              </c:pt>
              <c:pt idx="119">
                <c:v>-19.246874730713696</c:v>
              </c:pt>
              <c:pt idx="120">
                <c:v>-18.574111964110024</c:v>
              </c:pt>
              <c:pt idx="121">
                <c:v>-18.092372666255027</c:v>
              </c:pt>
              <c:pt idx="122">
                <c:v>-16.775963364091744</c:v>
              </c:pt>
              <c:pt idx="123">
                <c:v>-15.42023771747475</c:v>
              </c:pt>
              <c:pt idx="124">
                <c:v>-14.536196968876796</c:v>
              </c:pt>
              <c:pt idx="125">
                <c:v>-14.052573520163484</c:v>
              </c:pt>
              <c:pt idx="126">
                <c:v>-12.974001663815102</c:v>
              </c:pt>
              <c:pt idx="127">
                <c:v>-12.157067282391525</c:v>
              </c:pt>
              <c:pt idx="128">
                <c:v>-10.105745267960657</c:v>
              </c:pt>
              <c:pt idx="129">
                <c:v>-8.258902960764317</c:v>
              </c:pt>
              <c:pt idx="130">
                <c:v>-5.5551859328646946</c:v>
              </c:pt>
              <c:pt idx="131">
                <c:v>-3.4526535867420609</c:v>
              </c:pt>
              <c:pt idx="132">
                <c:v>-2.3697647003926003</c:v>
              </c:pt>
              <c:pt idx="133">
                <c:v>-1.305386856170726</c:v>
              </c:pt>
              <c:pt idx="134">
                <c:v>-0.78647611117583116</c:v>
              </c:pt>
              <c:pt idx="135">
                <c:v>-0.1952025171099093</c:v>
              </c:pt>
              <c:pt idx="136">
                <c:v>-0.20818090236280096</c:v>
              </c:pt>
              <c:pt idx="137">
                <c:v>-0.81448610891109829</c:v>
              </c:pt>
            </c:numLit>
          </c:val>
        </c:ser>
        <c:ser>
          <c:idx val="3"/>
          <c:order val="3"/>
          <c:tx>
            <c:v>servicos</c:v>
          </c:tx>
          <c:spPr>
            <a:ln w="25400">
              <a:solidFill>
                <a:srgbClr val="333333"/>
              </a:solidFill>
              <a:prstDash val="solid"/>
            </a:ln>
          </c:spPr>
          <c:marker>
            <c:symbol val="none"/>
          </c:marker>
          <c:dLbls>
            <c:dLbl>
              <c:idx val="20"/>
              <c:layout>
                <c:manualLayout>
                  <c:x val="-0.10475666445309426"/>
                  <c:y val="-8.37586430728513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-6.795942884979131</c:v>
              </c:pt>
              <c:pt idx="1">
                <c:v>-5.8010804428936424</c:v>
              </c:pt>
              <c:pt idx="2">
                <c:v>-10.172872208358482</c:v>
              </c:pt>
              <c:pt idx="3">
                <c:v>-13.451649584144453</c:v>
              </c:pt>
              <c:pt idx="4">
                <c:v>-17.070328078077619</c:v>
              </c:pt>
              <c:pt idx="5">
                <c:v>-15.922827999951744</c:v>
              </c:pt>
              <c:pt idx="6">
                <c:v>-14.928015867250048</c:v>
              </c:pt>
              <c:pt idx="7">
                <c:v>-11.258795536075375</c:v>
              </c:pt>
              <c:pt idx="8">
                <c:v>-13.29906364676625</c:v>
              </c:pt>
              <c:pt idx="9">
                <c:v>-10.839764215571554</c:v>
              </c:pt>
              <c:pt idx="10">
                <c:v>-10.118893840611889</c:v>
              </c:pt>
              <c:pt idx="11">
                <c:v>-5.9601639551980137</c:v>
              </c:pt>
              <c:pt idx="12">
                <c:v>-6.8146198419939816</c:v>
              </c:pt>
              <c:pt idx="13">
                <c:v>-6.2090180107570294</c:v>
              </c:pt>
              <c:pt idx="14">
                <c:v>-3.1703579487657092</c:v>
              </c:pt>
              <c:pt idx="15">
                <c:v>2.5820543889010992</c:v>
              </c:pt>
              <c:pt idx="16">
                <c:v>5.6093192929604792</c:v>
              </c:pt>
              <c:pt idx="17">
                <c:v>5.1057149614569237</c:v>
              </c:pt>
              <c:pt idx="18">
                <c:v>1.9781349632327203</c:v>
              </c:pt>
              <c:pt idx="19">
                <c:v>1.8136020667743857</c:v>
              </c:pt>
              <c:pt idx="20">
                <c:v>0.39852812077171501</c:v>
              </c:pt>
              <c:pt idx="21">
                <c:v>-1.0198305172429223</c:v>
              </c:pt>
              <c:pt idx="22">
                <c:v>-2.2206540974228681</c:v>
              </c:pt>
              <c:pt idx="23">
                <c:v>-2.8877930604294422</c:v>
              </c:pt>
              <c:pt idx="24">
                <c:v>-3.7991532722120667</c:v>
              </c:pt>
              <c:pt idx="25">
                <c:v>-4.3742019489450845</c:v>
              </c:pt>
              <c:pt idx="26">
                <c:v>-4.934643560857328</c:v>
              </c:pt>
              <c:pt idx="27">
                <c:v>-5.6126244271390009</c:v>
              </c:pt>
              <c:pt idx="28">
                <c:v>-6.7431057436860664</c:v>
              </c:pt>
              <c:pt idx="29">
                <c:v>-6.7593230255898797</c:v>
              </c:pt>
              <c:pt idx="30">
                <c:v>-7.2355203678833506</c:v>
              </c:pt>
              <c:pt idx="31">
                <c:v>-6.8277328522200946</c:v>
              </c:pt>
              <c:pt idx="32">
                <c:v>-6.7652410738479318</c:v>
              </c:pt>
              <c:pt idx="33">
                <c:v>-6.0763461689267713</c:v>
              </c:pt>
              <c:pt idx="34">
                <c:v>-8.1457331465052878</c:v>
              </c:pt>
              <c:pt idx="35">
                <c:v>-5.8251940440632106</c:v>
              </c:pt>
              <c:pt idx="36">
                <c:v>-5.8902222374660145</c:v>
              </c:pt>
              <c:pt idx="37">
                <c:v>-4.3840193655122484</c:v>
              </c:pt>
              <c:pt idx="38">
                <c:v>-6.5451003546482545</c:v>
              </c:pt>
              <c:pt idx="39">
                <c:v>-5.3651132878310266</c:v>
              </c:pt>
              <c:pt idx="40">
                <c:v>-4.9525685269944297</c:v>
              </c:pt>
              <c:pt idx="41">
                <c:v>2.1296878631941687</c:v>
              </c:pt>
              <c:pt idx="42">
                <c:v>3.5280898110454615</c:v>
              </c:pt>
              <c:pt idx="43">
                <c:v>2.3434704404488671</c:v>
              </c:pt>
              <c:pt idx="44">
                <c:v>-2.6474462870255553</c:v>
              </c:pt>
              <c:pt idx="45">
                <c:v>-1.0945493468404071</c:v>
              </c:pt>
              <c:pt idx="46">
                <c:v>1.0615669014321096</c:v>
              </c:pt>
              <c:pt idx="47">
                <c:v>1.5272400753509556</c:v>
              </c:pt>
              <c:pt idx="48">
                <c:v>-0.41248713606411552</c:v>
              </c:pt>
              <c:pt idx="49">
                <c:v>0.20396354180525467</c:v>
              </c:pt>
              <c:pt idx="50">
                <c:v>0.71101275584345236</c:v>
              </c:pt>
              <c:pt idx="51">
                <c:v>3.1487276797061519</c:v>
              </c:pt>
              <c:pt idx="52">
                <c:v>3.8989672065164442</c:v>
              </c:pt>
              <c:pt idx="53">
                <c:v>3.9511157590655532</c:v>
              </c:pt>
              <c:pt idx="54">
                <c:v>2.7319271689130575</c:v>
              </c:pt>
              <c:pt idx="55">
                <c:v>3.0267418013845302</c:v>
              </c:pt>
              <c:pt idx="56">
                <c:v>3.8366094920724048</c:v>
              </c:pt>
              <c:pt idx="57">
                <c:v>4.135550879321686</c:v>
              </c:pt>
              <c:pt idx="58">
                <c:v>5.4366306951377865</c:v>
              </c:pt>
              <c:pt idx="59">
                <c:v>5.2813561336214327</c:v>
              </c:pt>
              <c:pt idx="60">
                <c:v>6.2990249860278595</c:v>
              </c:pt>
              <c:pt idx="61">
                <c:v>5.1629928001151537</c:v>
              </c:pt>
              <c:pt idx="62">
                <c:v>5.2432565586918072</c:v>
              </c:pt>
              <c:pt idx="63">
                <c:v>6.0355174074747069</c:v>
              </c:pt>
              <c:pt idx="64">
                <c:v>5.6808025936547963</c:v>
              </c:pt>
              <c:pt idx="65">
                <c:v>4.0617997006678896</c:v>
              </c:pt>
              <c:pt idx="66">
                <c:v>0.63856955215464883</c:v>
              </c:pt>
              <c:pt idx="67">
                <c:v>-2.6807330974669696</c:v>
              </c:pt>
              <c:pt idx="68">
                <c:v>-5.5644112642634695</c:v>
              </c:pt>
              <c:pt idx="69">
                <c:v>-8.9152307924226672</c:v>
              </c:pt>
              <c:pt idx="70">
                <c:v>-10.178906788529439</c:v>
              </c:pt>
              <c:pt idx="71">
                <c:v>-10.042739455544186</c:v>
              </c:pt>
              <c:pt idx="72">
                <c:v>-12.731955196132867</c:v>
              </c:pt>
              <c:pt idx="73">
                <c:v>-18.634548291907443</c:v>
              </c:pt>
              <c:pt idx="74">
                <c:v>-23.911500973888447</c:v>
              </c:pt>
              <c:pt idx="75">
                <c:v>-25.642319074982108</c:v>
              </c:pt>
              <c:pt idx="76">
                <c:v>-24.550859261668837</c:v>
              </c:pt>
              <c:pt idx="77">
                <c:v>-23.140215884526356</c:v>
              </c:pt>
              <c:pt idx="78">
                <c:v>-20.152452810531049</c:v>
              </c:pt>
              <c:pt idx="79">
                <c:v>-15.066215297432297</c:v>
              </c:pt>
              <c:pt idx="80">
                <c:v>-12.451696842384226</c:v>
              </c:pt>
              <c:pt idx="81">
                <c:v>-10.059629262490796</c:v>
              </c:pt>
              <c:pt idx="82">
                <c:v>-10.142765356510502</c:v>
              </c:pt>
              <c:pt idx="83">
                <c:v>-8.8979017227841819</c:v>
              </c:pt>
              <c:pt idx="84">
                <c:v>-7.6554936200614385</c:v>
              </c:pt>
              <c:pt idx="85">
                <c:v>-7.9423654999378392</c:v>
              </c:pt>
              <c:pt idx="86">
                <c:v>-7.2128785799214281</c:v>
              </c:pt>
              <c:pt idx="87">
                <c:v>-7.9828921993511601</c:v>
              </c:pt>
              <c:pt idx="88">
                <c:v>-7.6132192972710229</c:v>
              </c:pt>
              <c:pt idx="89">
                <c:v>-8.9801935253652658</c:v>
              </c:pt>
              <c:pt idx="90">
                <c:v>-8.8326342521095391</c:v>
              </c:pt>
              <c:pt idx="91">
                <c:v>-10.287548645468689</c:v>
              </c:pt>
              <c:pt idx="92">
                <c:v>-9.7966071595572757</c:v>
              </c:pt>
              <c:pt idx="93">
                <c:v>-10.333991764649651</c:v>
              </c:pt>
              <c:pt idx="94">
                <c:v>-8.9531093521969112</c:v>
              </c:pt>
              <c:pt idx="95">
                <c:v>-9.454203642408137</c:v>
              </c:pt>
              <c:pt idx="96">
                <c:v>-10.908476630562019</c:v>
              </c:pt>
              <c:pt idx="97">
                <c:v>-10.929305985021232</c:v>
              </c:pt>
              <c:pt idx="98">
                <c:v>-11.913076740386828</c:v>
              </c:pt>
              <c:pt idx="99">
                <c:v>-12.363830326320418</c:v>
              </c:pt>
              <c:pt idx="100">
                <c:v>-14.604683032709582</c:v>
              </c:pt>
              <c:pt idx="101">
                <c:v>-14.969021385937966</c:v>
              </c:pt>
              <c:pt idx="102">
                <c:v>-17.277045136950836</c:v>
              </c:pt>
              <c:pt idx="103">
                <c:v>-19.562470995505159</c:v>
              </c:pt>
              <c:pt idx="104">
                <c:v>-22.809756853866421</c:v>
              </c:pt>
              <c:pt idx="105">
                <c:v>-23.608387165698598</c:v>
              </c:pt>
              <c:pt idx="106">
                <c:v>-25.707386465516091</c:v>
              </c:pt>
              <c:pt idx="107">
                <c:v>-27.212180242294377</c:v>
              </c:pt>
              <c:pt idx="108">
                <c:v>-29.021450408735326</c:v>
              </c:pt>
              <c:pt idx="109">
                <c:v>-28.897673135932532</c:v>
              </c:pt>
              <c:pt idx="110">
                <c:v>-29.536581612898157</c:v>
              </c:pt>
              <c:pt idx="111">
                <c:v>-29.734973093235681</c:v>
              </c:pt>
              <c:pt idx="112">
                <c:v>-29.706650426008718</c:v>
              </c:pt>
              <c:pt idx="113">
                <c:v>-30.740919801334247</c:v>
              </c:pt>
              <c:pt idx="114">
                <c:v>-31.689980420475671</c:v>
              </c:pt>
              <c:pt idx="115">
                <c:v>-31.202891700866985</c:v>
              </c:pt>
              <c:pt idx="116">
                <c:v>-31.162945561183729</c:v>
              </c:pt>
              <c:pt idx="117">
                <c:v>-32.833258316725228</c:v>
              </c:pt>
              <c:pt idx="118">
                <c:v>-34.935541467858414</c:v>
              </c:pt>
              <c:pt idx="119">
                <c:v>-34.300790236327451</c:v>
              </c:pt>
              <c:pt idx="120">
                <c:v>-32.087514610222854</c:v>
              </c:pt>
              <c:pt idx="121">
                <c:v>-31.046571135233368</c:v>
              </c:pt>
              <c:pt idx="122">
                <c:v>-30.055315257700791</c:v>
              </c:pt>
              <c:pt idx="123">
                <c:v>-29.392469170436257</c:v>
              </c:pt>
              <c:pt idx="124">
                <c:v>-28.440026641706424</c:v>
              </c:pt>
              <c:pt idx="125">
                <c:v>-27.133179033552455</c:v>
              </c:pt>
              <c:pt idx="126">
                <c:v>-25.056293732099657</c:v>
              </c:pt>
              <c:pt idx="127">
                <c:v>-22.122743746748259</c:v>
              </c:pt>
              <c:pt idx="128">
                <c:v>-20.277518749360187</c:v>
              </c:pt>
              <c:pt idx="129">
                <c:v>-17.159966983956878</c:v>
              </c:pt>
              <c:pt idx="130">
                <c:v>-15.021437048596539</c:v>
              </c:pt>
              <c:pt idx="131">
                <c:v>-11.382985530505188</c:v>
              </c:pt>
              <c:pt idx="132">
                <c:v>-8.9102750843673011</c:v>
              </c:pt>
              <c:pt idx="133">
                <c:v>-7.3445139151456065</c:v>
              </c:pt>
              <c:pt idx="134">
                <c:v>-5.7987045674587048</c:v>
              </c:pt>
              <c:pt idx="135">
                <c:v>-5.7877095222248727</c:v>
              </c:pt>
              <c:pt idx="136">
                <c:v>-3.78983068816768</c:v>
              </c:pt>
              <c:pt idx="137">
                <c:v>-2.3787546953221526</c:v>
              </c:pt>
            </c:numLit>
          </c:val>
        </c:ser>
        <c:marker val="1"/>
        <c:axId val="86773120"/>
        <c:axId val="86783104"/>
      </c:lineChart>
      <c:catAx>
        <c:axId val="8677312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783104"/>
        <c:crosses val="autoZero"/>
        <c:auto val="1"/>
        <c:lblAlgn val="ctr"/>
        <c:lblOffset val="100"/>
        <c:tickLblSkip val="6"/>
        <c:tickMarkSkip val="1"/>
      </c:catAx>
      <c:valAx>
        <c:axId val="86783104"/>
        <c:scaling>
          <c:orientation val="minMax"/>
          <c:max val="20"/>
          <c:min val="-8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7731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0964"/>
          <c:y val="4.5197740112994364E-2"/>
        </c:manualLayout>
      </c:layout>
      <c:spPr>
        <a:noFill/>
        <a:ln w="25400">
          <a:noFill/>
        </a:ln>
      </c:spPr>
    </c:title>
    <c:plotArea>
      <c:layout>
        <c:manualLayout>
          <c:layoutTarget val="inner"/>
          <c:xMode val="edge"/>
          <c:yMode val="edge"/>
          <c:x val="8.8495830152534566E-2"/>
          <c:y val="0.24858894216182201"/>
          <c:w val="0.8377605254439916"/>
          <c:h val="0.4689291408961252"/>
        </c:manualLayout>
      </c:layout>
      <c:lineChart>
        <c:grouping val="standard"/>
        <c:ser>
          <c:idx val="0"/>
          <c:order val="0"/>
          <c:tx>
            <c:v>final</c:v>
          </c:tx>
          <c:spPr>
            <a:ln w="25400">
              <a:solidFill>
                <a:schemeClr val="accent2"/>
              </a:solidFill>
              <a:prstDash val="solid"/>
            </a:ln>
          </c:spPr>
          <c:marker>
            <c:symbol val="none"/>
          </c:marker>
          <c:dLbls>
            <c:dLbl>
              <c:idx val="71"/>
              <c:layout>
                <c:manualLayout>
                  <c:x val="-0.3510098405840863"/>
                  <c:y val="-0.19857704227649794"/>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402.6019999999998</c:v>
              </c:pt>
              <c:pt idx="1">
                <c:v>412.49699999999973</c:v>
              </c:pt>
              <c:pt idx="2">
                <c:v>421.05799999999999</c:v>
              </c:pt>
              <c:pt idx="3">
                <c:v>423.59500000000003</c:v>
              </c:pt>
              <c:pt idx="4">
                <c:v>418.53799999999984</c:v>
              </c:pt>
              <c:pt idx="5">
                <c:v>414.14499999999998</c:v>
              </c:pt>
              <c:pt idx="6">
                <c:v>419.375</c:v>
              </c:pt>
              <c:pt idx="7">
                <c:v>420.89099999999985</c:v>
              </c:pt>
              <c:pt idx="8">
                <c:v>440.66800000000001</c:v>
              </c:pt>
              <c:pt idx="9">
                <c:v>447.91699999999963</c:v>
              </c:pt>
              <c:pt idx="10">
                <c:v>453.72699999999963</c:v>
              </c:pt>
              <c:pt idx="11">
                <c:v>452.5419999999998</c:v>
              </c:pt>
              <c:pt idx="12">
                <c:v>464.45</c:v>
              </c:pt>
              <c:pt idx="13">
                <c:v>467.54</c:v>
              </c:pt>
              <c:pt idx="14">
                <c:v>471.089</c:v>
              </c:pt>
              <c:pt idx="15">
                <c:v>462.05599999999993</c:v>
              </c:pt>
              <c:pt idx="16">
                <c:v>452.14000000000016</c:v>
              </c:pt>
              <c:pt idx="17">
                <c:v>444.6789999999998</c:v>
              </c:pt>
              <c:pt idx="18">
                <c:v>446.09099999999984</c:v>
              </c:pt>
              <c:pt idx="19">
                <c:v>449.76</c:v>
              </c:pt>
              <c:pt idx="20">
                <c:v>466.529</c:v>
              </c:pt>
              <c:pt idx="21">
                <c:v>467.80900000000008</c:v>
              </c:pt>
              <c:pt idx="22">
                <c:v>471.19</c:v>
              </c:pt>
              <c:pt idx="23">
                <c:v>468.8519999999998</c:v>
              </c:pt>
              <c:pt idx="24">
                <c:v>483.447</c:v>
              </c:pt>
              <c:pt idx="25">
                <c:v>487.62299999999999</c:v>
              </c:pt>
              <c:pt idx="26">
                <c:v>484.48699999999974</c:v>
              </c:pt>
              <c:pt idx="27">
                <c:v>478.608</c:v>
              </c:pt>
              <c:pt idx="28">
                <c:v>470.274</c:v>
              </c:pt>
              <c:pt idx="29">
                <c:v>463.67599999999999</c:v>
              </c:pt>
              <c:pt idx="30">
                <c:v>460.41199999999964</c:v>
              </c:pt>
              <c:pt idx="31">
                <c:v>464.88799999999981</c:v>
              </c:pt>
              <c:pt idx="32">
                <c:v>482.548</c:v>
              </c:pt>
              <c:pt idx="33">
                <c:v>484.72999999999985</c:v>
              </c:pt>
              <c:pt idx="34">
                <c:v>486.31099999999981</c:v>
              </c:pt>
              <c:pt idx="35">
                <c:v>479.37299999999999</c:v>
              </c:pt>
              <c:pt idx="36">
                <c:v>491.18400000000008</c:v>
              </c:pt>
              <c:pt idx="37">
                <c:v>487.93599999999964</c:v>
              </c:pt>
              <c:pt idx="38">
                <c:v>480.16399999999999</c:v>
              </c:pt>
              <c:pt idx="39">
                <c:v>469.25299999999999</c:v>
              </c:pt>
              <c:pt idx="40">
                <c:v>457.00900000000001</c:v>
              </c:pt>
              <c:pt idx="41">
                <c:v>442.49899999999974</c:v>
              </c:pt>
              <c:pt idx="42">
                <c:v>436.90099999999984</c:v>
              </c:pt>
              <c:pt idx="43">
                <c:v>436.79199999999963</c:v>
              </c:pt>
              <c:pt idx="44">
                <c:v>448.73599999999976</c:v>
              </c:pt>
              <c:pt idx="45">
                <c:v>453.02799999999985</c:v>
              </c:pt>
              <c:pt idx="46">
                <c:v>457.72799999999984</c:v>
              </c:pt>
              <c:pt idx="47">
                <c:v>452.65100000000001</c:v>
              </c:pt>
              <c:pt idx="48">
                <c:v>457.63400000000001</c:v>
              </c:pt>
              <c:pt idx="49">
                <c:v>450.83699999999976</c:v>
              </c:pt>
              <c:pt idx="50">
                <c:v>441.35599999999999</c:v>
              </c:pt>
              <c:pt idx="51">
                <c:v>420.685</c:v>
              </c:pt>
              <c:pt idx="52">
                <c:v>397.48200000000003</c:v>
              </c:pt>
              <c:pt idx="53">
                <c:v>388.6190000000002</c:v>
              </c:pt>
              <c:pt idx="54">
                <c:v>389.57100000000003</c:v>
              </c:pt>
              <c:pt idx="55">
                <c:v>392.03799999999984</c:v>
              </c:pt>
              <c:pt idx="56">
                <c:v>397.92799999999977</c:v>
              </c:pt>
              <c:pt idx="57">
                <c:v>398.79299999999984</c:v>
              </c:pt>
              <c:pt idx="58">
                <c:v>397.19200000000001</c:v>
              </c:pt>
              <c:pt idx="59">
                <c:v>390.28</c:v>
              </c:pt>
              <c:pt idx="60">
                <c:v>399.67399999999981</c:v>
              </c:pt>
              <c:pt idx="61">
                <c:v>398.57900000000001</c:v>
              </c:pt>
              <c:pt idx="62">
                <c:v>391.02599999999984</c:v>
              </c:pt>
              <c:pt idx="63">
                <c:v>386.34100000000001</c:v>
              </c:pt>
              <c:pt idx="64">
                <c:v>383.35700000000008</c:v>
              </c:pt>
              <c:pt idx="65">
                <c:v>382.49799999999976</c:v>
              </c:pt>
              <c:pt idx="66">
                <c:v>381.77599999999984</c:v>
              </c:pt>
              <c:pt idx="67">
                <c:v>389.94400000000002</c:v>
              </c:pt>
              <c:pt idx="68">
                <c:v>395.24299999999999</c:v>
              </c:pt>
              <c:pt idx="69">
                <c:v>400.81400000000002</c:v>
              </c:pt>
              <c:pt idx="70">
                <c:v>408.59799999999984</c:v>
              </c:pt>
              <c:pt idx="71">
                <c:v>416.005</c:v>
              </c:pt>
              <c:pt idx="72">
                <c:v>447.96599999999984</c:v>
              </c:pt>
              <c:pt idx="73">
                <c:v>469.29899999999964</c:v>
              </c:pt>
              <c:pt idx="74">
                <c:v>484.1309999999998</c:v>
              </c:pt>
              <c:pt idx="75">
                <c:v>491.63499999999999</c:v>
              </c:pt>
              <c:pt idx="76">
                <c:v>489.11500000000001</c:v>
              </c:pt>
              <c:pt idx="77">
                <c:v>489.82</c:v>
              </c:pt>
              <c:pt idx="78">
                <c:v>496.68299999999999</c:v>
              </c:pt>
              <c:pt idx="79">
                <c:v>501.66300000000001</c:v>
              </c:pt>
              <c:pt idx="80">
                <c:v>510.35599999999999</c:v>
              </c:pt>
              <c:pt idx="81">
                <c:v>517.52599999999961</c:v>
              </c:pt>
              <c:pt idx="82">
                <c:v>523.67999999999995</c:v>
              </c:pt>
              <c:pt idx="83">
                <c:v>524.67400000000032</c:v>
              </c:pt>
              <c:pt idx="84">
                <c:v>560.31199999999967</c:v>
              </c:pt>
              <c:pt idx="85">
                <c:v>561.31499999999971</c:v>
              </c:pt>
              <c:pt idx="86">
                <c:v>571.75400000000002</c:v>
              </c:pt>
              <c:pt idx="87">
                <c:v>570.76800000000003</c:v>
              </c:pt>
              <c:pt idx="88">
                <c:v>560.75099999999998</c:v>
              </c:pt>
              <c:pt idx="89">
                <c:v>551.86799999999948</c:v>
              </c:pt>
              <c:pt idx="90">
                <c:v>548.06699999999967</c:v>
              </c:pt>
              <c:pt idx="91">
                <c:v>549.654</c:v>
              </c:pt>
              <c:pt idx="92">
                <c:v>555.81999999999971</c:v>
              </c:pt>
              <c:pt idx="93">
                <c:v>550.84599999999966</c:v>
              </c:pt>
              <c:pt idx="94">
                <c:v>546.9259999999997</c:v>
              </c:pt>
              <c:pt idx="95">
                <c:v>541.83999999999969</c:v>
              </c:pt>
              <c:pt idx="96">
                <c:v>557.24400000000003</c:v>
              </c:pt>
              <c:pt idx="97">
                <c:v>555.54699999999968</c:v>
              </c:pt>
              <c:pt idx="98">
                <c:v>551.86099999999965</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637.66199999999969</c:v>
              </c:pt>
              <c:pt idx="109">
                <c:v>648.01800000000003</c:v>
              </c:pt>
              <c:pt idx="110">
                <c:v>661.40300000000002</c:v>
              </c:pt>
              <c:pt idx="111">
                <c:v>655.89800000000002</c:v>
              </c:pt>
              <c:pt idx="112">
                <c:v>641.22199999999998</c:v>
              </c:pt>
              <c:pt idx="113">
                <c:v>645.9549999999997</c:v>
              </c:pt>
              <c:pt idx="114">
                <c:v>655.34199999999964</c:v>
              </c:pt>
              <c:pt idx="115">
                <c:v>673.42099999999971</c:v>
              </c:pt>
              <c:pt idx="116">
                <c:v>683.55699999999968</c:v>
              </c:pt>
              <c:pt idx="117">
                <c:v>695</c:v>
              </c:pt>
              <c:pt idx="118">
                <c:v>697.78900000000033</c:v>
              </c:pt>
              <c:pt idx="119">
                <c:v>710.6519999999997</c:v>
              </c:pt>
              <c:pt idx="120">
                <c:v>740.06199999999967</c:v>
              </c:pt>
              <c:pt idx="121">
                <c:v>739.61099999999999</c:v>
              </c:pt>
              <c:pt idx="122">
                <c:v>734.44799999999952</c:v>
              </c:pt>
              <c:pt idx="123">
                <c:v>728.5119999999996</c:v>
              </c:pt>
              <c:pt idx="124">
                <c:v>703.20500000000004</c:v>
              </c:pt>
              <c:pt idx="125">
                <c:v>689.93299999999965</c:v>
              </c:pt>
              <c:pt idx="126">
                <c:v>688.09900000000005</c:v>
              </c:pt>
              <c:pt idx="127">
                <c:v>695.06499999999971</c:v>
              </c:pt>
              <c:pt idx="128">
                <c:v>697.29600000000005</c:v>
              </c:pt>
              <c:pt idx="129">
                <c:v>694.904</c:v>
              </c:pt>
              <c:pt idx="130">
                <c:v>692.01900000000001</c:v>
              </c:pt>
              <c:pt idx="131">
                <c:v>690.53499999999997</c:v>
              </c:pt>
              <c:pt idx="132">
                <c:v>705.32699999999966</c:v>
              </c:pt>
              <c:pt idx="133">
                <c:v>700.95399999999961</c:v>
              </c:pt>
              <c:pt idx="134">
                <c:v>689.8249999999997</c:v>
              </c:pt>
              <c:pt idx="135">
                <c:v>668.02300000000002</c:v>
              </c:pt>
              <c:pt idx="136">
                <c:v>636.41</c:v>
              </c:pt>
              <c:pt idx="137">
                <c:v>614.98199999999997</c:v>
              </c:pt>
            </c:numLit>
          </c:val>
        </c:ser>
        <c:marker val="1"/>
        <c:axId val="90468352"/>
        <c:axId val="90469888"/>
      </c:lineChart>
      <c:lineChart>
        <c:grouping val="standard"/>
        <c:ser>
          <c:idx val="1"/>
          <c:order val="1"/>
          <c:tx>
            <c:v>longo VH%</c:v>
          </c:tx>
          <c:spPr>
            <a:ln w="25400">
              <a:solidFill>
                <a:srgbClr val="808080"/>
              </a:solidFill>
              <a:prstDash val="solid"/>
            </a:ln>
          </c:spPr>
          <c:marker>
            <c:symbol val="none"/>
          </c:marker>
          <c:dLbls>
            <c:dLbl>
              <c:idx val="37"/>
              <c:layout>
                <c:manualLayout>
                  <c:x val="0.26436534190622635"/>
                  <c:y val="-0.120297166244050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18.363751817939722</c:v>
              </c:pt>
              <c:pt idx="1">
                <c:v>25.219242230736473</c:v>
              </c:pt>
              <c:pt idx="2">
                <c:v>23.4470716207706</c:v>
              </c:pt>
              <c:pt idx="3">
                <c:v>12.864659375774773</c:v>
              </c:pt>
              <c:pt idx="4">
                <c:v>15.684421534936989</c:v>
              </c:pt>
              <c:pt idx="5">
                <c:v>10.681557846506289</c:v>
              </c:pt>
              <c:pt idx="6">
                <c:v>11.914483528188498</c:v>
              </c:pt>
              <c:pt idx="7">
                <c:v>5.8919506889050215</c:v>
              </c:pt>
              <c:pt idx="8">
                <c:v>8.1377097213017429</c:v>
              </c:pt>
              <c:pt idx="9">
                <c:v>-0.48061287175225109</c:v>
              </c:pt>
              <c:pt idx="10">
                <c:v>-2.0618117531789784</c:v>
              </c:pt>
              <c:pt idx="11">
                <c:v>3.9882779793469338</c:v>
              </c:pt>
              <c:pt idx="12">
                <c:v>-8.1008583690987059</c:v>
              </c:pt>
              <c:pt idx="13">
                <c:v>-3.5243988123569232</c:v>
              </c:pt>
              <c:pt idx="14">
                <c:v>8.6840579710144752</c:v>
              </c:pt>
              <c:pt idx="15">
                <c:v>-2.0038563862244008</c:v>
              </c:pt>
              <c:pt idx="16">
                <c:v>-3.7948362502166058</c:v>
              </c:pt>
              <c:pt idx="17">
                <c:v>3.7832399022567316</c:v>
              </c:pt>
              <c:pt idx="18">
                <c:v>2.2660835278465212E-3</c:v>
              </c:pt>
              <c:pt idx="19">
                <c:v>18.007761228100215</c:v>
              </c:pt>
              <c:pt idx="20">
                <c:v>15.490936068640744</c:v>
              </c:pt>
              <c:pt idx="21">
                <c:v>-6.8681917211328987</c:v>
              </c:pt>
              <c:pt idx="22">
                <c:v>14.242839433679123</c:v>
              </c:pt>
              <c:pt idx="23">
                <c:v>5.6013312219866274</c:v>
              </c:pt>
              <c:pt idx="24">
                <c:v>6.2463514302393524</c:v>
              </c:pt>
              <c:pt idx="25">
                <c:v>3.462857679838359</c:v>
              </c:pt>
              <c:pt idx="26">
                <c:v>0.46084915724344827</c:v>
              </c:pt>
              <c:pt idx="27">
                <c:v>9.5591531755915238</c:v>
              </c:pt>
              <c:pt idx="28">
                <c:v>9.9397900370522763</c:v>
              </c:pt>
              <c:pt idx="29">
                <c:v>15.697626104540042</c:v>
              </c:pt>
              <c:pt idx="30">
                <c:v>-2.979832313618866</c:v>
              </c:pt>
              <c:pt idx="31">
                <c:v>2.5146891699107767</c:v>
              </c:pt>
              <c:pt idx="32">
                <c:v>-3.9645854571352732</c:v>
              </c:pt>
              <c:pt idx="33">
                <c:v>2.9865294266721243</c:v>
              </c:pt>
              <c:pt idx="34">
                <c:v>0.91566723776890235</c:v>
              </c:pt>
              <c:pt idx="35">
                <c:v>7.426421999695032</c:v>
              </c:pt>
              <c:pt idx="36">
                <c:v>7.757887274016289</c:v>
              </c:pt>
              <c:pt idx="37">
                <c:v>-0.95140781108082884</c:v>
              </c:pt>
              <c:pt idx="38">
                <c:v>10.151637429384547</c:v>
              </c:pt>
              <c:pt idx="39">
                <c:v>-12.39201600436483</c:v>
              </c:pt>
              <c:pt idx="40">
                <c:v>2.5932080417534698</c:v>
              </c:pt>
              <c:pt idx="41">
                <c:v>-7.6613675541092899E-2</c:v>
              </c:pt>
              <c:pt idx="42">
                <c:v>1.9595936003737213</c:v>
              </c:pt>
              <c:pt idx="43">
                <c:v>2.0331627237776262</c:v>
              </c:pt>
              <c:pt idx="44">
                <c:v>-5.1374145703068139</c:v>
              </c:pt>
              <c:pt idx="45">
                <c:v>8.8493062522478247</c:v>
              </c:pt>
              <c:pt idx="46">
                <c:v>2.6994397389221052</c:v>
              </c:pt>
              <c:pt idx="47">
                <c:v>-1.1994889751111855</c:v>
              </c:pt>
              <c:pt idx="48">
                <c:v>-5.9345033472046262</c:v>
              </c:pt>
              <c:pt idx="49">
                <c:v>-1.8133467825130138</c:v>
              </c:pt>
              <c:pt idx="50">
                <c:v>-10.340107199321324</c:v>
              </c:pt>
              <c:pt idx="51">
                <c:v>-1.4868827360718269</c:v>
              </c:pt>
              <c:pt idx="52">
                <c:v>-2.6759438804608178</c:v>
              </c:pt>
              <c:pt idx="53">
                <c:v>-5.7049070346942727</c:v>
              </c:pt>
              <c:pt idx="54">
                <c:v>2.8794612177578172</c:v>
              </c:pt>
              <c:pt idx="55">
                <c:v>-6.0750364086086144</c:v>
              </c:pt>
              <c:pt idx="56">
                <c:v>-13.236353603016687</c:v>
              </c:pt>
              <c:pt idx="57">
                <c:v>-3.3649833055091731</c:v>
              </c:pt>
              <c:pt idx="58">
                <c:v>-12.73649020976452</c:v>
              </c:pt>
              <c:pt idx="59">
                <c:v>-15.136131797610219</c:v>
              </c:pt>
              <c:pt idx="60">
                <c:v>-3.3870149853992837</c:v>
              </c:pt>
              <c:pt idx="61">
                <c:v>2.7153864113938817</c:v>
              </c:pt>
              <c:pt idx="62">
                <c:v>-7.5479001354751274</c:v>
              </c:pt>
              <c:pt idx="63">
                <c:v>21.472974396796964</c:v>
              </c:pt>
              <c:pt idx="64">
                <c:v>-0.22502461206693747</c:v>
              </c:pt>
              <c:pt idx="65">
                <c:v>10.466268580866478</c:v>
              </c:pt>
              <c:pt idx="66">
                <c:v>12.996815924829107</c:v>
              </c:pt>
              <c:pt idx="67">
                <c:v>6.1923162117594801</c:v>
              </c:pt>
              <c:pt idx="68">
                <c:v>16.418147768630085</c:v>
              </c:pt>
              <c:pt idx="69">
                <c:v>18.774856484730684</c:v>
              </c:pt>
              <c:pt idx="70">
                <c:v>24.835817125536764</c:v>
              </c:pt>
              <c:pt idx="71">
                <c:v>37.141647855530451</c:v>
              </c:pt>
              <c:pt idx="72">
                <c:v>27.296749438934313</c:v>
              </c:pt>
              <c:pt idx="73">
                <c:v>37.696906326006413</c:v>
              </c:pt>
              <c:pt idx="74">
                <c:v>52.915590910148161</c:v>
              </c:pt>
              <c:pt idx="75">
                <c:v>26.229508196721309</c:v>
              </c:pt>
              <c:pt idx="76">
                <c:v>21.848423624489023</c:v>
              </c:pt>
              <c:pt idx="77">
                <c:v>21.523209274508904</c:v>
              </c:pt>
              <c:pt idx="78">
                <c:v>18.546543706155905</c:v>
              </c:pt>
              <c:pt idx="79">
                <c:v>17.572484761397078</c:v>
              </c:pt>
              <c:pt idx="80">
                <c:v>10.154032931178406</c:v>
              </c:pt>
              <c:pt idx="81">
                <c:v>-0.78937001909032967</c:v>
              </c:pt>
              <c:pt idx="82">
                <c:v>3.1986106193198069</c:v>
              </c:pt>
              <c:pt idx="83">
                <c:v>-1.5184247885932978</c:v>
              </c:pt>
              <c:pt idx="84">
                <c:v>-1.0478573662809021</c:v>
              </c:pt>
              <c:pt idx="85">
                <c:v>-9.2394803308186297</c:v>
              </c:pt>
              <c:pt idx="86">
                <c:v>-2.0717034513180077</c:v>
              </c:pt>
              <c:pt idx="87">
                <c:v>-7.4967360681646467</c:v>
              </c:pt>
              <c:pt idx="88">
                <c:v>-7.259090733814058</c:v>
              </c:pt>
              <c:pt idx="89">
                <c:v>-12.763339705854515</c:v>
              </c:pt>
              <c:pt idx="90">
                <c:v>-13.848071808510626</c:v>
              </c:pt>
              <c:pt idx="91">
                <c:v>-0.52435490547813068</c:v>
              </c:pt>
              <c:pt idx="92">
                <c:v>-5.414267214063309</c:v>
              </c:pt>
              <c:pt idx="93">
                <c:v>-13.290878270032517</c:v>
              </c:pt>
              <c:pt idx="94">
                <c:v>-6.4587281877001619</c:v>
              </c:pt>
              <c:pt idx="95">
                <c:v>-0.81061318291028028</c:v>
              </c:pt>
              <c:pt idx="96">
                <c:v>-9.0923459344511954</c:v>
              </c:pt>
              <c:pt idx="97">
                <c:v>-8.399417970170969</c:v>
              </c:pt>
              <c:pt idx="98">
                <c:v>-15.211009459312523</c:v>
              </c:pt>
              <c:pt idx="99">
                <c:v>-14.617070271876397</c:v>
              </c:pt>
              <c:pt idx="100">
                <c:v>4.9562379160516423</c:v>
              </c:pt>
              <c:pt idx="101">
                <c:v>4.6888561013712859</c:v>
              </c:pt>
              <c:pt idx="102">
                <c:v>6.1857261378764665</c:v>
              </c:pt>
              <c:pt idx="103">
                <c:v>6.6048391891088576</c:v>
              </c:pt>
              <c:pt idx="104">
                <c:v>17.195875087392231</c:v>
              </c:pt>
              <c:pt idx="105">
                <c:v>22.427700870055283</c:v>
              </c:pt>
              <c:pt idx="106">
                <c:v>20.015370910551766</c:v>
              </c:pt>
              <c:pt idx="107">
                <c:v>35.19809592012983</c:v>
              </c:pt>
              <c:pt idx="108">
                <c:v>19.883355197648154</c:v>
              </c:pt>
              <c:pt idx="109">
                <c:v>19.590167189547671</c:v>
              </c:pt>
              <c:pt idx="110">
                <c:v>19.859676119293631</c:v>
              </c:pt>
              <c:pt idx="111">
                <c:v>15.188028797007203</c:v>
              </c:pt>
              <c:pt idx="112">
                <c:v>12.577993463404978</c:v>
              </c:pt>
              <c:pt idx="113">
                <c:v>16.406557648863174</c:v>
              </c:pt>
              <c:pt idx="114">
                <c:v>12.959026074316366</c:v>
              </c:pt>
              <c:pt idx="115">
                <c:v>12.35036062160755</c:v>
              </c:pt>
              <c:pt idx="116">
                <c:v>-7.0517759936367552</c:v>
              </c:pt>
              <c:pt idx="117">
                <c:v>8.962481298193131</c:v>
              </c:pt>
              <c:pt idx="118">
                <c:v>1.6897103769465855</c:v>
              </c:pt>
              <c:pt idx="119">
                <c:v>-15.566772605471435</c:v>
              </c:pt>
              <c:pt idx="120">
                <c:v>-1.7508470777465761</c:v>
              </c:pt>
              <c:pt idx="121">
                <c:v>-5.1736733745101935</c:v>
              </c:pt>
              <c:pt idx="122">
                <c:v>-2.9574042091427342</c:v>
              </c:pt>
              <c:pt idx="123">
                <c:v>9.5015105740181127</c:v>
              </c:pt>
              <c:pt idx="124">
                <c:v>-3.992258291545701</c:v>
              </c:pt>
              <c:pt idx="125">
                <c:v>-6.3705154455621775</c:v>
              </c:pt>
              <c:pt idx="126">
                <c:v>1.2579021024015979</c:v>
              </c:pt>
              <c:pt idx="127">
                <c:v>-3.9377895433487677</c:v>
              </c:pt>
              <c:pt idx="128">
                <c:v>7.2043643365245815</c:v>
              </c:pt>
              <c:pt idx="129">
                <c:v>4.6856433682765042</c:v>
              </c:pt>
              <c:pt idx="130">
                <c:v>-2.083840219833677</c:v>
              </c:pt>
              <c:pt idx="131">
                <c:v>6.6554727286146669</c:v>
              </c:pt>
              <c:pt idx="132">
                <c:v>-0.40659679821795097</c:v>
              </c:pt>
              <c:pt idx="133">
                <c:v>2.9433394032777573</c:v>
              </c:pt>
              <c:pt idx="134">
                <c:v>-11.692443380476892</c:v>
              </c:pt>
              <c:pt idx="135">
                <c:v>-9.2788660504897198</c:v>
              </c:pt>
              <c:pt idx="136">
                <c:v>-8.9121430927683942</c:v>
              </c:pt>
              <c:pt idx="137">
                <c:v>-3.8469583737425692</c:v>
              </c:pt>
            </c:numLit>
          </c:val>
        </c:ser>
        <c:marker val="1"/>
        <c:axId val="90471424"/>
        <c:axId val="90489600"/>
      </c:lineChart>
      <c:catAx>
        <c:axId val="9046835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0469888"/>
        <c:crosses val="autoZero"/>
        <c:auto val="1"/>
        <c:lblAlgn val="ctr"/>
        <c:lblOffset val="100"/>
        <c:tickLblSkip val="1"/>
        <c:tickMarkSkip val="1"/>
      </c:catAx>
      <c:valAx>
        <c:axId val="90469888"/>
        <c:scaling>
          <c:orientation val="minMax"/>
          <c:max val="800"/>
          <c:min val="10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0468352"/>
        <c:crosses val="autoZero"/>
        <c:crossBetween val="between"/>
        <c:majorUnit val="100"/>
        <c:minorUnit val="100"/>
      </c:valAx>
      <c:catAx>
        <c:axId val="90471424"/>
        <c:scaling>
          <c:orientation val="minMax"/>
        </c:scaling>
        <c:delete val="1"/>
        <c:axPos val="b"/>
        <c:numFmt formatCode="0.0" sourceLinked="1"/>
        <c:tickLblPos val="none"/>
        <c:crossAx val="90489600"/>
        <c:crosses val="autoZero"/>
        <c:auto val="1"/>
        <c:lblAlgn val="ctr"/>
        <c:lblOffset val="100"/>
      </c:catAx>
      <c:valAx>
        <c:axId val="90489600"/>
        <c:scaling>
          <c:orientation val="minMax"/>
          <c:max val="100"/>
          <c:min val="-30"/>
        </c:scaling>
        <c:axPos val="r"/>
        <c:numFmt formatCode="0" sourceLinked="0"/>
        <c:maj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90471424"/>
        <c:crosses val="max"/>
        <c:crossBetween val="between"/>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pt-P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spPr>
        <a:noFill/>
        <a:ln w="25400">
          <a:noFill/>
        </a:ln>
      </c:spPr>
    </c:title>
    <c:plotArea>
      <c:layout>
        <c:manualLayout>
          <c:layoutTarget val="inner"/>
          <c:xMode val="edge"/>
          <c:yMode val="edge"/>
          <c:x val="8.3086173796500948E-2"/>
          <c:y val="0.20329670329670341"/>
          <c:w val="0.90504582171188463"/>
          <c:h val="0.51648351648351665"/>
        </c:manualLayout>
      </c:layout>
      <c:lineChart>
        <c:grouping val="standard"/>
        <c:ser>
          <c:idx val="0"/>
          <c:order val="0"/>
          <c:tx>
            <c:v>industria</c:v>
          </c:tx>
          <c:spPr>
            <a:ln w="25400">
              <a:solidFill>
                <a:srgbClr val="808080"/>
              </a:solidFill>
              <a:prstDash val="solid"/>
            </a:ln>
          </c:spPr>
          <c:marker>
            <c:symbol val="none"/>
          </c:marker>
          <c:dLbls>
            <c:dLbl>
              <c:idx val="8"/>
              <c:layout>
                <c:manualLayout>
                  <c:x val="0.26630830720628157"/>
                  <c:y val="0.15864209281532268"/>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dLbl>
            <c:delete val="1"/>
            <c:txPr>
              <a:bodyPr/>
              <a:lstStyle/>
              <a:p>
                <a:pPr>
                  <a:defRPr>
                    <a:solidFill>
                      <a:schemeClr val="bg1">
                        <a:lumMod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c:v>
              </c:pt>
              <c:pt idx="1">
                <c:v>-12</c:v>
              </c:pt>
              <c:pt idx="2">
                <c:v>-12.036239894658337</c:v>
              </c:pt>
              <c:pt idx="3">
                <c:v>-13.702906561325005</c:v>
              </c:pt>
              <c:pt idx="4">
                <c:v>-14.369573227991671</c:v>
              </c:pt>
              <c:pt idx="5">
                <c:v>-13.369573227991671</c:v>
              </c:pt>
              <c:pt idx="6">
                <c:v>-12.036239894658337</c:v>
              </c:pt>
              <c:pt idx="7">
                <c:v>-12.369573227991671</c:v>
              </c:pt>
              <c:pt idx="8">
                <c:v>-12.369573227991671</c:v>
              </c:pt>
              <c:pt idx="9">
                <c:v>-12.036239894658337</c:v>
              </c:pt>
              <c:pt idx="10">
                <c:v>-12.702906561325005</c:v>
              </c:pt>
              <c:pt idx="11">
                <c:v>-12.702906561325005</c:v>
              </c:pt>
              <c:pt idx="12">
                <c:v>-13.036239894658337</c:v>
              </c:pt>
              <c:pt idx="13">
                <c:v>-11.369573227991671</c:v>
              </c:pt>
              <c:pt idx="14">
                <c:v>-11.369573227991671</c:v>
              </c:pt>
              <c:pt idx="15">
                <c:v>-11.036239894658337</c:v>
              </c:pt>
              <c:pt idx="16">
                <c:v>-11.036239894658337</c:v>
              </c:pt>
              <c:pt idx="17">
                <c:v>-11.036239894658337</c:v>
              </c:pt>
              <c:pt idx="18">
                <c:v>-11.702906561325005</c:v>
              </c:pt>
              <c:pt idx="19">
                <c:v>-12.036239894658337</c:v>
              </c:pt>
              <c:pt idx="20">
                <c:v>-12.702906561325005</c:v>
              </c:pt>
              <c:pt idx="21">
                <c:v>-13.369573227991671</c:v>
              </c:pt>
              <c:pt idx="22">
                <c:v>-13.369573227991671</c:v>
              </c:pt>
              <c:pt idx="23">
                <c:v>-13.036239894658337</c:v>
              </c:pt>
              <c:pt idx="24">
                <c:v>-10.702906561325005</c:v>
              </c:pt>
              <c:pt idx="25">
                <c:v>-12.036239894658337</c:v>
              </c:pt>
              <c:pt idx="26">
                <c:v>-12.036239894658337</c:v>
              </c:pt>
              <c:pt idx="27">
                <c:v>-13.369573227991671</c:v>
              </c:pt>
              <c:pt idx="28">
                <c:v>-11.369573227991671</c:v>
              </c:pt>
              <c:pt idx="29">
                <c:v>-11.369573227991671</c:v>
              </c:pt>
              <c:pt idx="30">
                <c:v>-11.036239894658337</c:v>
              </c:pt>
              <c:pt idx="31">
                <c:v>-11.369573227991671</c:v>
              </c:pt>
              <c:pt idx="32">
                <c:v>-12.036239894658337</c:v>
              </c:pt>
              <c:pt idx="33">
                <c:v>-12.036239894658337</c:v>
              </c:pt>
              <c:pt idx="34">
                <c:v>-12.702906561325005</c:v>
              </c:pt>
              <c:pt idx="35">
                <c:v>-12.369573227991671</c:v>
              </c:pt>
              <c:pt idx="36">
                <c:v>-13.702906561325005</c:v>
              </c:pt>
              <c:pt idx="37">
                <c:v>-12.702906561325005</c:v>
              </c:pt>
              <c:pt idx="38">
                <c:v>-10.369573227991673</c:v>
              </c:pt>
              <c:pt idx="39">
                <c:v>-8.7029065613250047</c:v>
              </c:pt>
              <c:pt idx="40">
                <c:v>-8.0362398946583387</c:v>
              </c:pt>
              <c:pt idx="41">
                <c:v>-6.0362398946583378</c:v>
              </c:pt>
              <c:pt idx="42">
                <c:v>-3.7029065613250012</c:v>
              </c:pt>
              <c:pt idx="43">
                <c:v>-2.3695732279916681</c:v>
              </c:pt>
              <c:pt idx="44">
                <c:v>-3.7029065613250012</c:v>
              </c:pt>
              <c:pt idx="45">
                <c:v>-5.3695732279916664</c:v>
              </c:pt>
              <c:pt idx="46">
                <c:v>-5.3695732279916664</c:v>
              </c:pt>
              <c:pt idx="47">
                <c:v>-6.3695732279916664</c:v>
              </c:pt>
              <c:pt idx="48">
                <c:v>-5.3695732279916664</c:v>
              </c:pt>
              <c:pt idx="49">
                <c:v>-6.0362398946583378</c:v>
              </c:pt>
              <c:pt idx="50">
                <c:v>-4.7029065613249967</c:v>
              </c:pt>
              <c:pt idx="51">
                <c:v>-3.7029065613250012</c:v>
              </c:pt>
              <c:pt idx="52">
                <c:v>-3.0362398946583333</c:v>
              </c:pt>
              <c:pt idx="53">
                <c:v>-1.7029065613250001</c:v>
              </c:pt>
              <c:pt idx="54">
                <c:v>-2.0362398946583333</c:v>
              </c:pt>
              <c:pt idx="55">
                <c:v>-2.3695732279916681</c:v>
              </c:pt>
              <c:pt idx="56">
                <c:v>-2.7029065613250012</c:v>
              </c:pt>
              <c:pt idx="57">
                <c:v>-2.7029065613250012</c:v>
              </c:pt>
              <c:pt idx="58">
                <c:v>-3.3695732279916681</c:v>
              </c:pt>
              <c:pt idx="59">
                <c:v>-2.7029065613250012</c:v>
              </c:pt>
              <c:pt idx="60">
                <c:v>-3.0362398946583333</c:v>
              </c:pt>
              <c:pt idx="61">
                <c:v>-2.3695732279916681</c:v>
              </c:pt>
              <c:pt idx="62">
                <c:v>-3.7029065613250012</c:v>
              </c:pt>
              <c:pt idx="63">
                <c:v>-2.0362398946583333</c:v>
              </c:pt>
              <c:pt idx="64">
                <c:v>-1.7029065613250001</c:v>
              </c:pt>
              <c:pt idx="65">
                <c:v>-2.3695732279916681</c:v>
              </c:pt>
              <c:pt idx="66">
                <c:v>-5.0362398946583378</c:v>
              </c:pt>
              <c:pt idx="67">
                <c:v>-6.0362398946583378</c:v>
              </c:pt>
              <c:pt idx="68">
                <c:v>-7.7029065613249967</c:v>
              </c:pt>
              <c:pt idx="69">
                <c:v>-11.036239894658337</c:v>
              </c:pt>
              <c:pt idx="70">
                <c:v>-17.036239894658326</c:v>
              </c:pt>
              <c:pt idx="71">
                <c:v>-22.369573227991662</c:v>
              </c:pt>
              <c:pt idx="72">
                <c:v>-23.70290656132498</c:v>
              </c:pt>
              <c:pt idx="73">
                <c:v>-22.70290656132498</c:v>
              </c:pt>
              <c:pt idx="74">
                <c:v>-21.369573227991662</c:v>
              </c:pt>
              <c:pt idx="75">
                <c:v>-20.369573227991662</c:v>
              </c:pt>
              <c:pt idx="76">
                <c:v>-18.466506069238889</c:v>
              </c:pt>
              <c:pt idx="77">
                <c:v>-15.813354880019444</c:v>
              </c:pt>
              <c:pt idx="78">
                <c:v>-14.613226629533335</c:v>
              </c:pt>
              <c:pt idx="79">
                <c:v>-13.611710894066666</c:v>
              </c:pt>
              <c:pt idx="80">
                <c:v>-12.258621154166667</c:v>
              </c:pt>
              <c:pt idx="81">
                <c:v>-10.5970439097</c:v>
              </c:pt>
              <c:pt idx="82">
                <c:v>-8.6671401818000007</c:v>
              </c:pt>
              <c:pt idx="83">
                <c:v>-8.5938224071666678</c:v>
              </c:pt>
              <c:pt idx="84">
                <c:v>-8.3064344963666805</c:v>
              </c:pt>
              <c:pt idx="85">
                <c:v>-8.3235405485333374</c:v>
              </c:pt>
              <c:pt idx="86">
                <c:v>-6.3326816739000007</c:v>
              </c:pt>
              <c:pt idx="87">
                <c:v>-6.2949212096999956</c:v>
              </c:pt>
              <c:pt idx="88">
                <c:v>-6.2755273095333362</c:v>
              </c:pt>
              <c:pt idx="89">
                <c:v>-6.5103645946333373</c:v>
              </c:pt>
              <c:pt idx="90">
                <c:v>-5.1938232901000001</c:v>
              </c:pt>
              <c:pt idx="91">
                <c:v>-4.7873935623000001</c:v>
              </c:pt>
              <c:pt idx="92">
                <c:v>-4.0098833972666696</c:v>
              </c:pt>
              <c:pt idx="93">
                <c:v>-5.0275974541333328</c:v>
              </c:pt>
              <c:pt idx="94">
                <c:v>-4.3700699850333402</c:v>
              </c:pt>
              <c:pt idx="95">
                <c:v>-5.5547231414666696</c:v>
              </c:pt>
              <c:pt idx="96">
                <c:v>-4.6521763955999971</c:v>
              </c:pt>
              <c:pt idx="97">
                <c:v>-5.2662678532666689</c:v>
              </c:pt>
              <c:pt idx="98">
                <c:v>-5.1724659387666669</c:v>
              </c:pt>
              <c:pt idx="99">
                <c:v>-4.4171584549666694</c:v>
              </c:pt>
              <c:pt idx="100">
                <c:v>-3.2837325110333362</c:v>
              </c:pt>
              <c:pt idx="101">
                <c:v>-3.0329619842666653</c:v>
              </c:pt>
              <c:pt idx="102">
                <c:v>-5.3356642926000024</c:v>
              </c:pt>
              <c:pt idx="103">
                <c:v>-7.0659976844666694</c:v>
              </c:pt>
              <c:pt idx="104">
                <c:v>-8.3537023571333417</c:v>
              </c:pt>
              <c:pt idx="105">
                <c:v>-9.0961019475000011</c:v>
              </c:pt>
              <c:pt idx="106">
                <c:v>-11.184360892333331</c:v>
              </c:pt>
              <c:pt idx="107">
                <c:v>-12.811830500766675</c:v>
              </c:pt>
              <c:pt idx="108">
                <c:v>-13.761503702166669</c:v>
              </c:pt>
              <c:pt idx="109">
                <c:v>-14.197459116766673</c:v>
              </c:pt>
              <c:pt idx="110">
                <c:v>-14.740062723366668</c:v>
              </c:pt>
              <c:pt idx="111">
                <c:v>-14.218077882833326</c:v>
              </c:pt>
              <c:pt idx="112">
                <c:v>-13.3916688737</c:v>
              </c:pt>
              <c:pt idx="113">
                <c:v>-12.527311916833327</c:v>
              </c:pt>
              <c:pt idx="114">
                <c:v>-12.699042278233339</c:v>
              </c:pt>
              <c:pt idx="115">
                <c:v>-12.586290226333332</c:v>
              </c:pt>
              <c:pt idx="116">
                <c:v>-12.849435307366676</c:v>
              </c:pt>
              <c:pt idx="117">
                <c:v>-14.166917853500006</c:v>
              </c:pt>
              <c:pt idx="118">
                <c:v>-15.810042955800006</c:v>
              </c:pt>
              <c:pt idx="119">
                <c:v>-17.051335558999988</c:v>
              </c:pt>
              <c:pt idx="120">
                <c:v>-15.90324298026667</c:v>
              </c:pt>
              <c:pt idx="121">
                <c:v>-14.437682153100004</c:v>
              </c:pt>
              <c:pt idx="122">
                <c:v>-12.704199960866667</c:v>
              </c:pt>
              <c:pt idx="123">
                <c:v>-11.733459325233333</c:v>
              </c:pt>
              <c:pt idx="124">
                <c:v>-11.179604994966674</c:v>
              </c:pt>
              <c:pt idx="125">
                <c:v>-10.0295557677</c:v>
              </c:pt>
              <c:pt idx="126">
                <c:v>-9.2522993223000007</c:v>
              </c:pt>
              <c:pt idx="127">
                <c:v>-8.4027187184666712</c:v>
              </c:pt>
              <c:pt idx="128">
                <c:v>-8.3579106861333354</c:v>
              </c:pt>
              <c:pt idx="129">
                <c:v>-8.3693327617333342</c:v>
              </c:pt>
              <c:pt idx="130">
                <c:v>-7.7938516174666681</c:v>
              </c:pt>
              <c:pt idx="131">
                <c:v>-8.106839329500005</c:v>
              </c:pt>
              <c:pt idx="132">
                <c:v>-5.6671867769333284</c:v>
              </c:pt>
              <c:pt idx="133">
                <c:v>-4.1809470567666667</c:v>
              </c:pt>
              <c:pt idx="134">
                <c:v>-1.5317881861</c:v>
              </c:pt>
              <c:pt idx="135">
                <c:v>-1.6093574276333342</c:v>
              </c:pt>
              <c:pt idx="136">
                <c:v>-1.8306645806666666</c:v>
              </c:pt>
              <c:pt idx="137">
                <c:v>-1.8645297941999994</c:v>
              </c:pt>
            </c:numLit>
          </c:val>
        </c:ser>
        <c:ser>
          <c:idx val="1"/>
          <c:order val="1"/>
          <c:tx>
            <c:v>construcao</c:v>
          </c:tx>
          <c:spPr>
            <a:ln w="25400">
              <a:solidFill>
                <a:schemeClr val="tx2"/>
              </a:solidFill>
              <a:prstDash val="solid"/>
            </a:ln>
          </c:spPr>
          <c:marker>
            <c:symbol val="none"/>
          </c:marker>
          <c:dLbls>
            <c:dLbl>
              <c:idx val="3"/>
              <c:layout>
                <c:manualLayout>
                  <c:x val="4.7175557061301986E-3"/>
                  <c:y val="-1.8641515964350801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-33.332057423509816</c:v>
              </c:pt>
              <c:pt idx="1">
                <c:v>-30.867700517265973</c:v>
              </c:pt>
              <c:pt idx="2">
                <c:v>-31.759629936916884</c:v>
              </c:pt>
              <c:pt idx="3">
                <c:v>-29.633742685385183</c:v>
              </c:pt>
              <c:pt idx="4">
                <c:v>-28.635789830285077</c:v>
              </c:pt>
              <c:pt idx="5">
                <c:v>-29.052229972211784</c:v>
              </c:pt>
              <c:pt idx="6">
                <c:v>-27.784800083230927</c:v>
              </c:pt>
              <c:pt idx="7">
                <c:v>-27.230257286147062</c:v>
              </c:pt>
              <c:pt idx="8">
                <c:v>-25.089063613964829</c:v>
              </c:pt>
              <c:pt idx="9">
                <c:v>-23.133737376630013</c:v>
              </c:pt>
              <c:pt idx="10">
                <c:v>-21.411690588807982</c:v>
              </c:pt>
              <c:pt idx="11">
                <c:v>-20.5609503253981</c:v>
              </c:pt>
              <c:pt idx="12">
                <c:v>-19.820463167945242</c:v>
              </c:pt>
              <c:pt idx="13">
                <c:v>-18.92787274364602</c:v>
              </c:pt>
              <c:pt idx="14">
                <c:v>-17.642564707481128</c:v>
              </c:pt>
              <c:pt idx="15">
                <c:v>-17.828200552355202</c:v>
              </c:pt>
              <c:pt idx="16">
                <c:v>-17.276442646889041</c:v>
              </c:pt>
              <c:pt idx="17">
                <c:v>-16.151892068508154</c:v>
              </c:pt>
              <c:pt idx="18">
                <c:v>-16.020647071210689</c:v>
              </c:pt>
              <c:pt idx="19">
                <c:v>-15.476386879949313</c:v>
              </c:pt>
              <c:pt idx="20">
                <c:v>-15.724052229379273</c:v>
              </c:pt>
              <c:pt idx="21">
                <c:v>-16.235805163550975</c:v>
              </c:pt>
              <c:pt idx="22">
                <c:v>-16.84889854355815</c:v>
              </c:pt>
              <c:pt idx="23">
                <c:v>-16.279039458526704</c:v>
              </c:pt>
              <c:pt idx="24">
                <c:v>-14.247054724504753</c:v>
              </c:pt>
              <c:pt idx="25">
                <c:v>-14.673278617210903</c:v>
              </c:pt>
              <c:pt idx="26">
                <c:v>-15.203241631559685</c:v>
              </c:pt>
              <c:pt idx="27">
                <c:v>-14.802140209969259</c:v>
              </c:pt>
              <c:pt idx="28">
                <c:v>-14.505603992416594</c:v>
              </c:pt>
              <c:pt idx="29">
                <c:v>-14.695985838890406</c:v>
              </c:pt>
              <c:pt idx="30">
                <c:v>-14.216517781472648</c:v>
              </c:pt>
              <c:pt idx="31">
                <c:v>-14.301705701417168</c:v>
              </c:pt>
              <c:pt idx="32">
                <c:v>-15.228910234630668</c:v>
              </c:pt>
              <c:pt idx="33">
                <c:v>-15.586976345199293</c:v>
              </c:pt>
              <c:pt idx="34">
                <c:v>-17.427016141671064</c:v>
              </c:pt>
              <c:pt idx="35">
                <c:v>-17.743840942724184</c:v>
              </c:pt>
              <c:pt idx="36">
                <c:v>-20.369098103763807</c:v>
              </c:pt>
              <c:pt idx="37">
                <c:v>-17.993916727977652</c:v>
              </c:pt>
              <c:pt idx="38">
                <c:v>-18.898593427728329</c:v>
              </c:pt>
              <c:pt idx="39">
                <c:v>-19.115213071089038</c:v>
              </c:pt>
              <c:pt idx="40">
                <c:v>-22.132249587009312</c:v>
              </c:pt>
              <c:pt idx="41">
                <c:v>-22.11881805050243</c:v>
              </c:pt>
              <c:pt idx="42">
                <c:v>-22.149899861623652</c:v>
              </c:pt>
              <c:pt idx="43">
                <c:v>-21.762498441146953</c:v>
              </c:pt>
              <c:pt idx="44">
                <c:v>-21.25649944383192</c:v>
              </c:pt>
              <c:pt idx="45">
                <c:v>-21.247341133902626</c:v>
              </c:pt>
              <c:pt idx="46">
                <c:v>-19.052820948376478</c:v>
              </c:pt>
              <c:pt idx="47">
                <c:v>-17.978426334776149</c:v>
              </c:pt>
              <c:pt idx="48">
                <c:v>-15.096928564615368</c:v>
              </c:pt>
              <c:pt idx="49">
                <c:v>-14.606982538568142</c:v>
              </c:pt>
              <c:pt idx="50">
                <c:v>-12.499007678409896</c:v>
              </c:pt>
              <c:pt idx="51">
                <c:v>-12.401785079734482</c:v>
              </c:pt>
              <c:pt idx="52">
                <c:v>-11.778624136275988</c:v>
              </c:pt>
              <c:pt idx="53">
                <c:v>-13.924837560558757</c:v>
              </c:pt>
              <c:pt idx="54">
                <c:v>-14.199773539766166</c:v>
              </c:pt>
              <c:pt idx="55">
                <c:v>-12.831841429777603</c:v>
              </c:pt>
              <c:pt idx="56">
                <c:v>-11.03362622364258</c:v>
              </c:pt>
              <c:pt idx="57">
                <c:v>-10.10601358772322</c:v>
              </c:pt>
              <c:pt idx="58">
                <c:v>-13.727603705757369</c:v>
              </c:pt>
              <c:pt idx="59">
                <c:v>-13.186016117135454</c:v>
              </c:pt>
              <c:pt idx="60">
                <c:v>-12.271719495511251</c:v>
              </c:pt>
              <c:pt idx="61">
                <c:v>-8.208502726523216</c:v>
              </c:pt>
              <c:pt idx="62">
                <c:v>-7.6993858100973291</c:v>
              </c:pt>
              <c:pt idx="63">
                <c:v>-7.8655241323355396</c:v>
              </c:pt>
              <c:pt idx="64">
                <c:v>-9.1358469312769746</c:v>
              </c:pt>
              <c:pt idx="65">
                <c:v>-10.061534599473431</c:v>
              </c:pt>
              <c:pt idx="66">
                <c:v>-11.421579285535193</c:v>
              </c:pt>
              <c:pt idx="67">
                <c:v>-12.583306925885694</c:v>
              </c:pt>
              <c:pt idx="68">
                <c:v>-13.481874156753753</c:v>
              </c:pt>
              <c:pt idx="69">
                <c:v>-13.894807867914421</c:v>
              </c:pt>
              <c:pt idx="70">
                <c:v>-15.276810245310317</c:v>
              </c:pt>
              <c:pt idx="71">
                <c:v>-17.39400352337659</c:v>
              </c:pt>
              <c:pt idx="72">
                <c:v>-20.787391222473023</c:v>
              </c:pt>
              <c:pt idx="73">
                <c:v>-21.891412499111414</c:v>
              </c:pt>
              <c:pt idx="74">
                <c:v>-23.26712833404552</c:v>
              </c:pt>
              <c:pt idx="75">
                <c:v>-24.669686302883356</c:v>
              </c:pt>
              <c:pt idx="76">
                <c:v>-22.651534549854635</c:v>
              </c:pt>
              <c:pt idx="77">
                <c:v>-20.152287121823715</c:v>
              </c:pt>
              <c:pt idx="78">
                <c:v>-17.875532934583923</c:v>
              </c:pt>
              <c:pt idx="79">
                <c:v>-17.945485653210252</c:v>
              </c:pt>
              <c:pt idx="80">
                <c:v>-18.394160047912763</c:v>
              </c:pt>
              <c:pt idx="81">
                <c:v>-17.591918638664431</c:v>
              </c:pt>
              <c:pt idx="82">
                <c:v>-18.771396976402308</c:v>
              </c:pt>
              <c:pt idx="83">
                <c:v>-19.739598772070561</c:v>
              </c:pt>
              <c:pt idx="84">
                <c:v>-21.429006122832376</c:v>
              </c:pt>
              <c:pt idx="85">
                <c:v>-22.954461750306717</c:v>
              </c:pt>
              <c:pt idx="86">
                <c:v>-23.196515489106233</c:v>
              </c:pt>
              <c:pt idx="87">
                <c:v>-21.245392885754359</c:v>
              </c:pt>
              <c:pt idx="88">
                <c:v>-20.666204162115093</c:v>
              </c:pt>
              <c:pt idx="89">
                <c:v>-22.24219236293073</c:v>
              </c:pt>
              <c:pt idx="90">
                <c:v>-23.534410438560329</c:v>
              </c:pt>
              <c:pt idx="91">
                <c:v>-26.452453040873852</c:v>
              </c:pt>
              <c:pt idx="92">
                <c:v>-26.133447841349781</c:v>
              </c:pt>
              <c:pt idx="93">
                <c:v>-29.288051211429707</c:v>
              </c:pt>
              <c:pt idx="94">
                <c:v>-28.251499184198565</c:v>
              </c:pt>
              <c:pt idx="95">
                <c:v>-29.847496887769037</c:v>
              </c:pt>
              <c:pt idx="96">
                <c:v>-29.371335042407463</c:v>
              </c:pt>
              <c:pt idx="97">
                <c:v>-31.673776992095625</c:v>
              </c:pt>
              <c:pt idx="98">
                <c:v>-33.814314194653605</c:v>
              </c:pt>
              <c:pt idx="99">
                <c:v>-38.132815571575968</c:v>
              </c:pt>
              <c:pt idx="100">
                <c:v>-40.417563332975163</c:v>
              </c:pt>
              <c:pt idx="101">
                <c:v>-42.872140104304151</c:v>
              </c:pt>
              <c:pt idx="102">
                <c:v>-43.461724852144336</c:v>
              </c:pt>
              <c:pt idx="103">
                <c:v>-45.920169777374255</c:v>
              </c:pt>
              <c:pt idx="104">
                <c:v>-48.013800946667921</c:v>
              </c:pt>
              <c:pt idx="105">
                <c:v>-49.065473629636905</c:v>
              </c:pt>
              <c:pt idx="106">
                <c:v>-50.837912302840913</c:v>
              </c:pt>
              <c:pt idx="107">
                <c:v>-51.845359492204146</c:v>
              </c:pt>
              <c:pt idx="108">
                <c:v>-54.940008977748924</c:v>
              </c:pt>
              <c:pt idx="109">
                <c:v>-56.045843858406343</c:v>
              </c:pt>
              <c:pt idx="110">
                <c:v>-57.046976232824363</c:v>
              </c:pt>
              <c:pt idx="111">
                <c:v>-57.210757550175593</c:v>
              </c:pt>
              <c:pt idx="112">
                <c:v>-58.264640564771327</c:v>
              </c:pt>
              <c:pt idx="113">
                <c:v>-58.921107709531981</c:v>
              </c:pt>
              <c:pt idx="114">
                <c:v>-59.326911864884615</c:v>
              </c:pt>
              <c:pt idx="115">
                <c:v>-57.493669078474881</c:v>
              </c:pt>
              <c:pt idx="116">
                <c:v>-57.543537193573137</c:v>
              </c:pt>
              <c:pt idx="117">
                <c:v>-57.139460054147413</c:v>
              </c:pt>
              <c:pt idx="118">
                <c:v>-57.327169255869244</c:v>
              </c:pt>
              <c:pt idx="119">
                <c:v>-54.845754292229813</c:v>
              </c:pt>
              <c:pt idx="120">
                <c:v>-53.377993368319146</c:v>
              </c:pt>
              <c:pt idx="121">
                <c:v>-51.566224826934182</c:v>
              </c:pt>
              <c:pt idx="122">
                <c:v>-51.171684327721593</c:v>
              </c:pt>
              <c:pt idx="123">
                <c:v>-49.402256708241275</c:v>
              </c:pt>
              <c:pt idx="124">
                <c:v>-48.210160221074361</c:v>
              </c:pt>
              <c:pt idx="125">
                <c:v>-46.8762616298675</c:v>
              </c:pt>
              <c:pt idx="126">
                <c:v>-46.977024275215186</c:v>
              </c:pt>
              <c:pt idx="127">
                <c:v>-43.818725398791813</c:v>
              </c:pt>
              <c:pt idx="128">
                <c:v>-39.289903550746679</c:v>
              </c:pt>
              <c:pt idx="129">
                <c:v>-33.148015043305321</c:v>
              </c:pt>
              <c:pt idx="130">
                <c:v>-30.103643107856083</c:v>
              </c:pt>
              <c:pt idx="131">
                <c:v>-29.166763320807448</c:v>
              </c:pt>
              <c:pt idx="132">
                <c:v>-27.558031884404475</c:v>
              </c:pt>
              <c:pt idx="133">
                <c:v>-27.309360418029357</c:v>
              </c:pt>
              <c:pt idx="134">
                <c:v>-26.876558363708646</c:v>
              </c:pt>
              <c:pt idx="135">
                <c:v>-29.461948417342711</c:v>
              </c:pt>
              <c:pt idx="136">
                <c:v>-29.466287252861616</c:v>
              </c:pt>
              <c:pt idx="137">
                <c:v>-28.091785045820632</c:v>
              </c:pt>
            </c:numLit>
          </c:val>
        </c:ser>
        <c:ser>
          <c:idx val="2"/>
          <c:order val="2"/>
          <c:tx>
            <c:v>comercio</c:v>
          </c:tx>
          <c:spPr>
            <a:ln w="38100">
              <a:solidFill>
                <a:schemeClr val="accent2"/>
              </a:solidFill>
              <a:prstDash val="solid"/>
            </a:ln>
          </c:spPr>
          <c:marker>
            <c:symbol val="none"/>
          </c:marker>
          <c:dLbls>
            <c:dLbl>
              <c:idx val="21"/>
              <c:layout>
                <c:manualLayout>
                  <c:x val="0.53960957008033572"/>
                  <c:y val="0.2515981656139135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dLbl>
            <c:delete val="1"/>
            <c:txPr>
              <a:bodyPr/>
              <a:lstStyle/>
              <a:p>
                <a:pPr>
                  <a:defRPr baseline="0">
                    <a:solidFill>
                      <a:schemeClr val="accent6"/>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-10.705003779465386</c:v>
              </c:pt>
              <c:pt idx="1">
                <c:v>-10.310131984593591</c:v>
              </c:pt>
              <c:pt idx="2">
                <c:v>-10.748593523055119</c:v>
              </c:pt>
              <c:pt idx="3">
                <c:v>-11.887055061516667</c:v>
              </c:pt>
              <c:pt idx="4">
                <c:v>-15.353721728183332</c:v>
              </c:pt>
              <c:pt idx="5">
                <c:v>-17.120388394850011</c:v>
              </c:pt>
              <c:pt idx="6">
                <c:v>-18.420388394849986</c:v>
              </c:pt>
              <c:pt idx="7">
                <c:v>-16.753721728183329</c:v>
              </c:pt>
              <c:pt idx="8">
                <c:v>-14.720388394849998</c:v>
              </c:pt>
              <c:pt idx="9">
                <c:v>-12.387055061516667</c:v>
              </c:pt>
              <c:pt idx="10">
                <c:v>-10.487055061516669</c:v>
              </c:pt>
              <c:pt idx="11">
                <c:v>-10.987055061516669</c:v>
              </c:pt>
              <c:pt idx="12">
                <c:v>-10.753721728183335</c:v>
              </c:pt>
              <c:pt idx="13">
                <c:v>-10.620388394849998</c:v>
              </c:pt>
              <c:pt idx="14">
                <c:v>-9.3537217281833325</c:v>
              </c:pt>
              <c:pt idx="15">
                <c:v>-8.3537217281833342</c:v>
              </c:pt>
              <c:pt idx="16">
                <c:v>-8.4870550615166707</c:v>
              </c:pt>
              <c:pt idx="17">
                <c:v>-8.9537217281833357</c:v>
              </c:pt>
              <c:pt idx="18">
                <c:v>-8.2537217281833311</c:v>
              </c:pt>
              <c:pt idx="19">
                <c:v>-7.7203883948500014</c:v>
              </c:pt>
              <c:pt idx="20">
                <c:v>-7.12038839485</c:v>
              </c:pt>
              <c:pt idx="21">
                <c:v>-8.087055061516665</c:v>
              </c:pt>
              <c:pt idx="22">
                <c:v>-8.5203883948499985</c:v>
              </c:pt>
              <c:pt idx="23">
                <c:v>-7.9537217281833366</c:v>
              </c:pt>
              <c:pt idx="24">
                <c:v>-6.2870550615166669</c:v>
              </c:pt>
              <c:pt idx="25">
                <c:v>-6.1870550615166655</c:v>
              </c:pt>
              <c:pt idx="26">
                <c:v>-6.6870550615166655</c:v>
              </c:pt>
              <c:pt idx="27">
                <c:v>-8.087055061516665</c:v>
              </c:pt>
              <c:pt idx="28">
                <c:v>-9.2870550615166625</c:v>
              </c:pt>
              <c:pt idx="29">
                <c:v>-10.820388394850001</c:v>
              </c:pt>
              <c:pt idx="30">
                <c:v>-11.420388394850001</c:v>
              </c:pt>
              <c:pt idx="31">
                <c:v>-11.453721728183334</c:v>
              </c:pt>
              <c:pt idx="32">
                <c:v>-11.787055061516661</c:v>
              </c:pt>
              <c:pt idx="33">
                <c:v>-13.487055061516669</c:v>
              </c:pt>
              <c:pt idx="34">
                <c:v>-14.12038839485</c:v>
              </c:pt>
              <c:pt idx="35">
                <c:v>-15.187055061516668</c:v>
              </c:pt>
              <c:pt idx="36">
                <c:v>-14.420388394850001</c:v>
              </c:pt>
              <c:pt idx="37">
                <c:v>-13.553721728183334</c:v>
              </c:pt>
              <c:pt idx="38">
                <c:v>-11.653721728183333</c:v>
              </c:pt>
              <c:pt idx="39">
                <c:v>-10.820388394850001</c:v>
              </c:pt>
              <c:pt idx="40">
                <c:v>-10.787055061516668</c:v>
              </c:pt>
              <c:pt idx="41">
                <c:v>-8.8870550615166675</c:v>
              </c:pt>
              <c:pt idx="42">
                <c:v>-6.1203883948500009</c:v>
              </c:pt>
              <c:pt idx="43">
                <c:v>-3.7537217281833368</c:v>
              </c:pt>
              <c:pt idx="44">
                <c:v>-4.4537217281833383</c:v>
              </c:pt>
              <c:pt idx="45">
                <c:v>-3.853721728183336</c:v>
              </c:pt>
              <c:pt idx="46">
                <c:v>-4.1537217281833367</c:v>
              </c:pt>
              <c:pt idx="47">
                <c:v>-4.0537217281833362</c:v>
              </c:pt>
              <c:pt idx="48">
                <c:v>-5.4203883948500033</c:v>
              </c:pt>
              <c:pt idx="49">
                <c:v>-4.7870550615166669</c:v>
              </c:pt>
              <c:pt idx="50">
                <c:v>-2.887055061516667</c:v>
              </c:pt>
              <c:pt idx="51">
                <c:v>-1.6870550615166684</c:v>
              </c:pt>
              <c:pt idx="52">
                <c:v>-0.98705506151666678</c:v>
              </c:pt>
              <c:pt idx="53">
                <c:v>-1.787055061516668</c:v>
              </c:pt>
              <c:pt idx="54">
                <c:v>-3.887055061516667</c:v>
              </c:pt>
              <c:pt idx="55">
                <c:v>-4.5537217281833362</c:v>
              </c:pt>
              <c:pt idx="56">
                <c:v>-4.7537217281833373</c:v>
              </c:pt>
              <c:pt idx="57">
                <c:v>-2.6870550615166682</c:v>
              </c:pt>
              <c:pt idx="58">
                <c:v>-2.353721728183336</c:v>
              </c:pt>
              <c:pt idx="59">
                <c:v>-3.62038839485</c:v>
              </c:pt>
              <c:pt idx="60">
                <c:v>-4.5537217281833362</c:v>
              </c:pt>
              <c:pt idx="61">
                <c:v>-5.2203883948500014</c:v>
              </c:pt>
              <c:pt idx="62">
                <c:v>-3.8203883948499997</c:v>
              </c:pt>
              <c:pt idx="63">
                <c:v>-3.9537217281833357</c:v>
              </c:pt>
              <c:pt idx="64">
                <c:v>-2.6537217281833363</c:v>
              </c:pt>
              <c:pt idx="65">
                <c:v>-3.2537217281833368</c:v>
              </c:pt>
              <c:pt idx="66">
                <c:v>-4.1870550615166655</c:v>
              </c:pt>
              <c:pt idx="67">
                <c:v>-6.2537217281833373</c:v>
              </c:pt>
              <c:pt idx="68">
                <c:v>-7.0537217281833362</c:v>
              </c:pt>
              <c:pt idx="69">
                <c:v>-7.1870550615166655</c:v>
              </c:pt>
              <c:pt idx="70">
                <c:v>-8.587055061516665</c:v>
              </c:pt>
              <c:pt idx="71">
                <c:v>-12.287055061516668</c:v>
              </c:pt>
              <c:pt idx="72">
                <c:v>-15.720388394849998</c:v>
              </c:pt>
              <c:pt idx="73">
                <c:v>-18.253721728183329</c:v>
              </c:pt>
              <c:pt idx="74">
                <c:v>-17.787055061516675</c:v>
              </c:pt>
              <c:pt idx="75">
                <c:v>-16.187055061516684</c:v>
              </c:pt>
              <c:pt idx="76">
                <c:v>-14.60540170571111</c:v>
              </c:pt>
              <c:pt idx="77">
                <c:v>-12.731315579672218</c:v>
              </c:pt>
              <c:pt idx="78">
                <c:v>-12.050199364766675</c:v>
              </c:pt>
              <c:pt idx="79">
                <c:v>-11.391627029966671</c:v>
              </c:pt>
              <c:pt idx="80">
                <c:v>-10.059111116166672</c:v>
              </c:pt>
              <c:pt idx="81">
                <c:v>-8.9660504117000048</c:v>
              </c:pt>
              <c:pt idx="82">
                <c:v>-8.9450386707666709</c:v>
              </c:pt>
              <c:pt idx="83">
                <c:v>-10.095267186033333</c:v>
              </c:pt>
              <c:pt idx="84">
                <c:v>-12.518904015266671</c:v>
              </c:pt>
              <c:pt idx="85">
                <c:v>-12.155479102266675</c:v>
              </c:pt>
              <c:pt idx="86">
                <c:v>-11.071014587933334</c:v>
              </c:pt>
              <c:pt idx="87">
                <c:v>-9.7130664543333349</c:v>
              </c:pt>
              <c:pt idx="88">
                <c:v>-10.61534500466667</c:v>
              </c:pt>
              <c:pt idx="89">
                <c:v>-10.936596493100005</c:v>
              </c:pt>
              <c:pt idx="90">
                <c:v>-11.416954970533332</c:v>
              </c:pt>
              <c:pt idx="91">
                <c:v>-10.936925388933327</c:v>
              </c:pt>
              <c:pt idx="92">
                <c:v>-11.255283854366674</c:v>
              </c:pt>
              <c:pt idx="93">
                <c:v>-11.719465100599999</c:v>
              </c:pt>
              <c:pt idx="94">
                <c:v>-12.189714175400002</c:v>
              </c:pt>
              <c:pt idx="95">
                <c:v>-13.549637422</c:v>
              </c:pt>
              <c:pt idx="96">
                <c:v>-13.120823367633328</c:v>
              </c:pt>
              <c:pt idx="97">
                <c:v>-13.390757168266672</c:v>
              </c:pt>
              <c:pt idx="98">
                <c:v>-11.487290535533338</c:v>
              </c:pt>
              <c:pt idx="99">
                <c:v>-12.0640296245</c:v>
              </c:pt>
              <c:pt idx="100">
                <c:v>-13.557469730833336</c:v>
              </c:pt>
              <c:pt idx="101">
                <c:v>-17.216608966500001</c:v>
              </c:pt>
              <c:pt idx="102">
                <c:v>-18.424406635533309</c:v>
              </c:pt>
              <c:pt idx="103">
                <c:v>-18.183113740299987</c:v>
              </c:pt>
              <c:pt idx="104">
                <c:v>-18.791166984466667</c:v>
              </c:pt>
              <c:pt idx="105">
                <c:v>-21.055668506066663</c:v>
              </c:pt>
              <c:pt idx="106">
                <c:v>-23.714361851899998</c:v>
              </c:pt>
              <c:pt idx="107">
                <c:v>-25.889412779733309</c:v>
              </c:pt>
              <c:pt idx="108">
                <c:v>-27.530892989600005</c:v>
              </c:pt>
              <c:pt idx="109">
                <c:v>-26.887315113766665</c:v>
              </c:pt>
              <c:pt idx="110">
                <c:v>-26.389382366499991</c:v>
              </c:pt>
              <c:pt idx="111">
                <c:v>-25.873732931333304</c:v>
              </c:pt>
              <c:pt idx="112">
                <c:v>-26.814547250433321</c:v>
              </c:pt>
              <c:pt idx="113">
                <c:v>-25.964109469233321</c:v>
              </c:pt>
              <c:pt idx="114">
                <c:v>-24.581191314699996</c:v>
              </c:pt>
              <c:pt idx="115">
                <c:v>-24.866418841433315</c:v>
              </c:pt>
              <c:pt idx="116">
                <c:v>-26.128006968099999</c:v>
              </c:pt>
              <c:pt idx="117">
                <c:v>-29.138462364100004</c:v>
              </c:pt>
              <c:pt idx="118">
                <c:v>-29.769968731133329</c:v>
              </c:pt>
              <c:pt idx="119">
                <c:v>-29.324036268466667</c:v>
              </c:pt>
              <c:pt idx="120">
                <c:v>-28.364270809466664</c:v>
              </c:pt>
              <c:pt idx="121">
                <c:v>-27.343360402433326</c:v>
              </c:pt>
              <c:pt idx="122">
                <c:v>-25.869223388033319</c:v>
              </c:pt>
              <c:pt idx="123">
                <c:v>-24.017259037633327</c:v>
              </c:pt>
              <c:pt idx="124">
                <c:v>-22.059370256233329</c:v>
              </c:pt>
              <c:pt idx="125">
                <c:v>-21.040626606366644</c:v>
              </c:pt>
              <c:pt idx="126">
                <c:v>-19.0398234745</c:v>
              </c:pt>
              <c:pt idx="127">
                <c:v>-18.030899205000001</c:v>
              </c:pt>
              <c:pt idx="128">
                <c:v>-18.170657851766666</c:v>
              </c:pt>
              <c:pt idx="129">
                <c:v>-18.912068654133325</c:v>
              </c:pt>
              <c:pt idx="130">
                <c:v>-18.234042291699989</c:v>
              </c:pt>
              <c:pt idx="131">
                <c:v>-16.430589126433329</c:v>
              </c:pt>
              <c:pt idx="132">
                <c:v>-13.653759084800004</c:v>
              </c:pt>
              <c:pt idx="133">
                <c:v>-12.240972744366662</c:v>
              </c:pt>
              <c:pt idx="134">
                <c:v>-10.372521409566675</c:v>
              </c:pt>
              <c:pt idx="135">
                <c:v>-9.277399686699999</c:v>
              </c:pt>
              <c:pt idx="136">
                <c:v>-8.0668281169</c:v>
              </c:pt>
              <c:pt idx="137">
                <c:v>-6.5283777716333331</c:v>
              </c:pt>
            </c:numLit>
          </c:val>
        </c:ser>
        <c:ser>
          <c:idx val="3"/>
          <c:order val="3"/>
          <c:tx>
            <c:v>servicos</c:v>
          </c:tx>
          <c:spPr>
            <a:ln w="25400">
              <a:solidFill>
                <a:srgbClr val="333333"/>
              </a:solidFill>
              <a:prstDash val="solid"/>
            </a:ln>
          </c:spPr>
          <c:marker>
            <c:symbol val="none"/>
          </c:marker>
          <c:dLbls>
            <c:dLbl>
              <c:idx val="20"/>
              <c:layout>
                <c:manualLayout>
                  <c:x val="0.410062321830785"/>
                  <c:y val="-0.1214369357676446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-21.515086230545243</c:v>
              </c:pt>
              <c:pt idx="1">
                <c:v>-19.569700173157976</c:v>
              </c:pt>
              <c:pt idx="2">
                <c:v>-21.841158021626473</c:v>
              </c:pt>
              <c:pt idx="3">
                <c:v>-26.358003310201212</c:v>
              </c:pt>
              <c:pt idx="4">
                <c:v>-28.902723023035549</c:v>
              </c:pt>
              <c:pt idx="5">
                <c:v>-29.298373206624177</c:v>
              </c:pt>
              <c:pt idx="6">
                <c:v>-21.604077785149155</c:v>
              </c:pt>
              <c:pt idx="7">
                <c:v>-21.617901563430713</c:v>
              </c:pt>
              <c:pt idx="8">
                <c:v>-18.354675608859417</c:v>
              </c:pt>
              <c:pt idx="9">
                <c:v>-18.407357003651537</c:v>
              </c:pt>
              <c:pt idx="10">
                <c:v>-16.165592956149077</c:v>
              </c:pt>
              <c:pt idx="11">
                <c:v>-17.762611695696286</c:v>
              </c:pt>
              <c:pt idx="12">
                <c:v>-18.53579543834995</c:v>
              </c:pt>
              <c:pt idx="13">
                <c:v>-18.778492509534523</c:v>
              </c:pt>
              <c:pt idx="14">
                <c:v>-15.569004251623396</c:v>
              </c:pt>
              <c:pt idx="15">
                <c:v>-16.373805870803174</c:v>
              </c:pt>
              <c:pt idx="16">
                <c:v>-14.816665461862256</c:v>
              </c:pt>
              <c:pt idx="17">
                <c:v>-14.030150819224975</c:v>
              </c:pt>
              <c:pt idx="18">
                <c:v>-9.2504153007428869</c:v>
              </c:pt>
              <c:pt idx="19">
                <c:v>-7.8294165458501679</c:v>
              </c:pt>
              <c:pt idx="20">
                <c:v>-8.5344472495164627</c:v>
              </c:pt>
              <c:pt idx="21">
                <c:v>-13.057364549511592</c:v>
              </c:pt>
              <c:pt idx="22">
                <c:v>-13.201710625232122</c:v>
              </c:pt>
              <c:pt idx="23">
                <c:v>-10.962914651795154</c:v>
              </c:pt>
              <c:pt idx="24">
                <c:v>-5.7531126191934341</c:v>
              </c:pt>
              <c:pt idx="25">
                <c:v>-4.0513015603547808</c:v>
              </c:pt>
              <c:pt idx="26">
                <c:v>-3.9766957216651737</c:v>
              </c:pt>
              <c:pt idx="27">
                <c:v>-4.9426459737208424</c:v>
              </c:pt>
              <c:pt idx="28">
                <c:v>-8.408827222443259</c:v>
              </c:pt>
              <c:pt idx="29">
                <c:v>-13.531234582330223</c:v>
              </c:pt>
              <c:pt idx="30">
                <c:v>-17.805928218213868</c:v>
              </c:pt>
              <c:pt idx="31">
                <c:v>-18.505398697788873</c:v>
              </c:pt>
              <c:pt idx="32">
                <c:v>-15.027293256243293</c:v>
              </c:pt>
              <c:pt idx="33">
                <c:v>-12.83848156013315</c:v>
              </c:pt>
              <c:pt idx="34">
                <c:v>-12.115264096397475</c:v>
              </c:pt>
              <c:pt idx="35">
                <c:v>-9.5396565922875958</c:v>
              </c:pt>
              <c:pt idx="36">
                <c:v>-10.08713399685003</c:v>
              </c:pt>
              <c:pt idx="37">
                <c:v>-11.200737074924453</c:v>
              </c:pt>
              <c:pt idx="38">
                <c:v>-15.608633830650652</c:v>
              </c:pt>
              <c:pt idx="39">
                <c:v>-13.922389491182606</c:v>
              </c:pt>
              <c:pt idx="40">
                <c:v>-10.107156446711818</c:v>
              </c:pt>
              <c:pt idx="41">
                <c:v>-6.30713460187759</c:v>
              </c:pt>
              <c:pt idx="42">
                <c:v>-6.3195122084326725</c:v>
              </c:pt>
              <c:pt idx="43">
                <c:v>-8.5684360154167027</c:v>
              </c:pt>
              <c:pt idx="44">
                <c:v>-12.859092422174637</c:v>
              </c:pt>
              <c:pt idx="45">
                <c:v>-15.661422315954587</c:v>
              </c:pt>
              <c:pt idx="46">
                <c:v>-16.09105773467488</c:v>
              </c:pt>
              <c:pt idx="47">
                <c:v>-15.98977516045413</c:v>
              </c:pt>
              <c:pt idx="48">
                <c:v>-15.752006843382155</c:v>
              </c:pt>
              <c:pt idx="49">
                <c:v>-12.132381457411885</c:v>
              </c:pt>
              <c:pt idx="50">
                <c:v>-11.249916350023085</c:v>
              </c:pt>
              <c:pt idx="51">
                <c:v>-11.84107660664858</c:v>
              </c:pt>
              <c:pt idx="52">
                <c:v>-15.804140839038809</c:v>
              </c:pt>
              <c:pt idx="53">
                <c:v>-18.303850018955703</c:v>
              </c:pt>
              <c:pt idx="54">
                <c:v>-18.297472299615706</c:v>
              </c:pt>
              <c:pt idx="55">
                <c:v>-15.430708634447637</c:v>
              </c:pt>
              <c:pt idx="56">
                <c:v>-11.761771345620545</c:v>
              </c:pt>
              <c:pt idx="57">
                <c:v>-9.7323678177532926</c:v>
              </c:pt>
              <c:pt idx="58">
                <c:v>-11.571045904269745</c:v>
              </c:pt>
              <c:pt idx="59">
                <c:v>-11.673229998178813</c:v>
              </c:pt>
              <c:pt idx="60">
                <c:v>-10.848619031561952</c:v>
              </c:pt>
              <c:pt idx="61">
                <c:v>-9.3514836205674925</c:v>
              </c:pt>
              <c:pt idx="62">
                <c:v>-9.3419334447909339</c:v>
              </c:pt>
              <c:pt idx="63">
                <c:v>-7.6620947848160865</c:v>
              </c:pt>
              <c:pt idx="64">
                <c:v>-9.7170340083132807</c:v>
              </c:pt>
              <c:pt idx="65">
                <c:v>-7.1370152986679001</c:v>
              </c:pt>
              <c:pt idx="66">
                <c:v>-10.788491037794749</c:v>
              </c:pt>
              <c:pt idx="67">
                <c:v>-12.123219786106921</c:v>
              </c:pt>
              <c:pt idx="68">
                <c:v>-12.991288714295193</c:v>
              </c:pt>
              <c:pt idx="69">
                <c:v>-14.851015350490925</c:v>
              </c:pt>
              <c:pt idx="70">
                <c:v>-14.550646740931086</c:v>
              </c:pt>
              <c:pt idx="71">
                <c:v>-17.012555894671515</c:v>
              </c:pt>
              <c:pt idx="72">
                <c:v>-15.814988674556039</c:v>
              </c:pt>
              <c:pt idx="73">
                <c:v>-15.944284549791449</c:v>
              </c:pt>
              <c:pt idx="74">
                <c:v>-16.96492314749516</c:v>
              </c:pt>
              <c:pt idx="75">
                <c:v>-14.662989794046473</c:v>
              </c:pt>
              <c:pt idx="76">
                <c:v>-12.107909240010303</c:v>
              </c:pt>
              <c:pt idx="77">
                <c:v>-9.3185112686466365</c:v>
              </c:pt>
              <c:pt idx="78">
                <c:v>-8.1697905397565869</c:v>
              </c:pt>
              <c:pt idx="79">
                <c:v>-6.8262186723708327</c:v>
              </c:pt>
              <c:pt idx="80">
                <c:v>-6.5410579541005136</c:v>
              </c:pt>
              <c:pt idx="81">
                <c:v>-4.7196885927897183</c:v>
              </c:pt>
              <c:pt idx="82">
                <c:v>-4.2818029565243432</c:v>
              </c:pt>
              <c:pt idx="83">
                <c:v>-3.8047556067627384</c:v>
              </c:pt>
              <c:pt idx="84">
                <c:v>-4.627798927138528</c:v>
              </c:pt>
              <c:pt idx="85">
                <c:v>-5.3886469456206338</c:v>
              </c:pt>
              <c:pt idx="86">
                <c:v>-4.6751558814538337</c:v>
              </c:pt>
              <c:pt idx="87">
                <c:v>-6.2409325971799685</c:v>
              </c:pt>
              <c:pt idx="88">
                <c:v>-6.1943423220408915</c:v>
              </c:pt>
              <c:pt idx="89">
                <c:v>-8.0595931248366277</c:v>
              </c:pt>
              <c:pt idx="90">
                <c:v>-7.2723453643648632</c:v>
              </c:pt>
              <c:pt idx="91">
                <c:v>-7.2719126052719494</c:v>
              </c:pt>
              <c:pt idx="92">
                <c:v>-5.7797975021648913</c:v>
              </c:pt>
              <c:pt idx="93">
                <c:v>-5.3255612220579467</c:v>
              </c:pt>
              <c:pt idx="94">
                <c:v>-5.3167102330982345</c:v>
              </c:pt>
              <c:pt idx="95">
                <c:v>-5.9732957845726009</c:v>
              </c:pt>
              <c:pt idx="96">
                <c:v>-8.8189542972659734</c:v>
              </c:pt>
              <c:pt idx="97">
                <c:v>-10.874605923009696</c:v>
              </c:pt>
              <c:pt idx="98">
                <c:v>-13.207701474655391</c:v>
              </c:pt>
              <c:pt idx="99">
                <c:v>-14.373754605858664</c:v>
              </c:pt>
              <c:pt idx="100">
                <c:v>-14.589072797677403</c:v>
              </c:pt>
              <c:pt idx="101">
                <c:v>-14.338172141974855</c:v>
              </c:pt>
              <c:pt idx="102">
                <c:v>-13.49291165294887</c:v>
              </c:pt>
              <c:pt idx="103">
                <c:v>-13.95556491951584</c:v>
              </c:pt>
              <c:pt idx="104">
                <c:v>-14.584223474836978</c:v>
              </c:pt>
              <c:pt idx="105">
                <c:v>-15.87455138602658</c:v>
              </c:pt>
              <c:pt idx="106">
                <c:v>-17.01530484063198</c:v>
              </c:pt>
              <c:pt idx="107">
                <c:v>-18.345158890156689</c:v>
              </c:pt>
              <c:pt idx="108">
                <c:v>-17.474731482858029</c:v>
              </c:pt>
              <c:pt idx="109">
                <c:v>-15.348870508887094</c:v>
              </c:pt>
              <c:pt idx="110">
                <c:v>-14.29187127077898</c:v>
              </c:pt>
              <c:pt idx="111">
                <c:v>-14.457631758225649</c:v>
              </c:pt>
              <c:pt idx="112">
                <c:v>-16.688236589926706</c:v>
              </c:pt>
              <c:pt idx="113">
                <c:v>-16.692747075324313</c:v>
              </c:pt>
              <c:pt idx="114">
                <c:v>-16.239672232663285</c:v>
              </c:pt>
              <c:pt idx="115">
                <c:v>-14.977885634726057</c:v>
              </c:pt>
              <c:pt idx="116">
                <c:v>-15.504979548727007</c:v>
              </c:pt>
              <c:pt idx="117">
                <c:v>-15.887117017461456</c:v>
              </c:pt>
              <c:pt idx="118">
                <c:v>-17.466581781513529</c:v>
              </c:pt>
              <c:pt idx="119">
                <c:v>-17.746358197050991</c:v>
              </c:pt>
              <c:pt idx="120">
                <c:v>-18.356362169136251</c:v>
              </c:pt>
              <c:pt idx="121">
                <c:v>-17.7341599618813</c:v>
              </c:pt>
              <c:pt idx="122">
                <c:v>-17.328874277633926</c:v>
              </c:pt>
              <c:pt idx="123">
                <c:v>-17.447804352152517</c:v>
              </c:pt>
              <c:pt idx="124">
                <c:v>-17.95899193968383</c:v>
              </c:pt>
              <c:pt idx="125">
                <c:v>-17.257751775958926</c:v>
              </c:pt>
              <c:pt idx="126">
                <c:v>-16.129304896672558</c:v>
              </c:pt>
              <c:pt idx="127">
                <c:v>-13.403860675476006</c:v>
              </c:pt>
              <c:pt idx="128">
                <c:v>-12.139660598891057</c:v>
              </c:pt>
              <c:pt idx="129">
                <c:v>-10.957091554105228</c:v>
              </c:pt>
              <c:pt idx="130">
                <c:v>-10.569022984102119</c:v>
              </c:pt>
              <c:pt idx="131">
                <c:v>-9.4383193142575763</c:v>
              </c:pt>
              <c:pt idx="132">
                <c:v>-5.7523185105280392</c:v>
              </c:pt>
              <c:pt idx="133">
                <c:v>-3.7687229217770195</c:v>
              </c:pt>
              <c:pt idx="134">
                <c:v>-2.9836188178320597</c:v>
              </c:pt>
              <c:pt idx="135">
                <c:v>-4.5628815560188878</c:v>
              </c:pt>
              <c:pt idx="136">
                <c:v>-3.9620570905998846</c:v>
              </c:pt>
              <c:pt idx="137">
                <c:v>-4.2260569386011717</c:v>
              </c:pt>
            </c:numLit>
          </c:val>
        </c:ser>
        <c:marker val="1"/>
        <c:axId val="92648960"/>
        <c:axId val="92650496"/>
      </c:lineChart>
      <c:catAx>
        <c:axId val="9264896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2650496"/>
        <c:crosses val="autoZero"/>
        <c:auto val="1"/>
        <c:lblAlgn val="ctr"/>
        <c:lblOffset val="100"/>
        <c:tickLblSkip val="1"/>
        <c:tickMarkSkip val="1"/>
      </c:catAx>
      <c:valAx>
        <c:axId val="92650496"/>
        <c:scaling>
          <c:orientation val="minMax"/>
          <c:max val="2"/>
          <c:min val="-6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264896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0.19809601609597091"/>
          <c:y val="6.3777172084258704E-2"/>
          <c:w val="0.60380736269638946"/>
          <c:h val="0.77189104858398205"/>
        </c:manualLayout>
      </c:layout>
      <c:radarChart>
        <c:radarStyle val="marker"/>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0.87037037037037035</c:v>
                </c:pt>
                <c:pt idx="1">
                  <c:v>0.92156862745098045</c:v>
                </c:pt>
                <c:pt idx="2">
                  <c:v>0.87777777777777777</c:v>
                </c:pt>
                <c:pt idx="3">
                  <c:v>0.96753246753246758</c:v>
                </c:pt>
                <c:pt idx="4">
                  <c:v>1.2465753424657533</c:v>
                </c:pt>
                <c:pt idx="5">
                  <c:v>1.0220588235294119</c:v>
                </c:pt>
                <c:pt idx="6">
                  <c:v>1.2065217391304348</c:v>
                </c:pt>
                <c:pt idx="7">
                  <c:v>1.0847457627118644</c:v>
                </c:pt>
                <c:pt idx="8">
                  <c:v>0.88311688311688308</c:v>
                </c:pt>
                <c:pt idx="9">
                  <c:v>0.88172043010752676</c:v>
                </c:pt>
                <c:pt idx="10">
                  <c:v>0.92380952380952375</c:v>
                </c:pt>
                <c:pt idx="11">
                  <c:v>1.2479674796747966</c:v>
                </c:pt>
                <c:pt idx="12">
                  <c:v>0.94285714285714284</c:v>
                </c:pt>
                <c:pt idx="13">
                  <c:v>0.74626865671641784</c:v>
                </c:pt>
                <c:pt idx="14">
                  <c:v>1.2212389380530972</c:v>
                </c:pt>
                <c:pt idx="15">
                  <c:v>1.1355932203389829</c:v>
                </c:pt>
                <c:pt idx="16">
                  <c:v>0.98214285714285721</c:v>
                </c:pt>
                <c:pt idx="17">
                  <c:v>1.0142857142857142</c:v>
                </c:pt>
              </c:numCache>
            </c:numRef>
          </c:val>
        </c:ser>
        <c:axId val="92733440"/>
        <c:axId val="92734976"/>
      </c:radarChart>
      <c:catAx>
        <c:axId val="92733440"/>
        <c:scaling>
          <c:orientation val="minMax"/>
        </c:scaling>
        <c:axPos val="b"/>
        <c:majorGridlines>
          <c:spPr>
            <a:ln w="3175">
              <a:solidFill>
                <a:srgbClr val="333333"/>
              </a:solidFill>
              <a:prstDash val="solid"/>
            </a:ln>
          </c:spPr>
        </c:majorGridlines>
        <c:numFmt formatCode="0000" sourceLinked="0"/>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92734976"/>
        <c:crosses val="autoZero"/>
        <c:lblAlgn val="ctr"/>
        <c:lblOffset val="100"/>
      </c:catAx>
      <c:valAx>
        <c:axId val="92734976"/>
        <c:scaling>
          <c:orientation val="minMax"/>
          <c:max val="1.8"/>
          <c:min val="0"/>
        </c:scaling>
        <c:axPos val="l"/>
        <c:majorGridlines>
          <c:spPr>
            <a:ln w="3175">
              <a:solidFill>
                <a:srgbClr val="333333"/>
              </a:solidFill>
              <a:prstDash val="solid"/>
            </a:ln>
          </c:spPr>
        </c:majorGridlines>
        <c:numFmt formatCode="0.0" sourceLinked="0"/>
        <c:majorTickMark val="cross"/>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92733440"/>
        <c:crosses val="autoZero"/>
        <c:crossBetween val="between"/>
        <c:majorUnit val="0.5"/>
        <c:minorUnit val="0.5"/>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76784384"/>
        <c:axId val="76785920"/>
      </c:barChart>
      <c:catAx>
        <c:axId val="76784384"/>
        <c:scaling>
          <c:orientation val="maxMin"/>
        </c:scaling>
        <c:axPos val="l"/>
        <c:majorTickMark val="none"/>
        <c:tickLblPos val="none"/>
        <c:spPr>
          <a:ln w="3175">
            <a:solidFill>
              <a:srgbClr val="333333"/>
            </a:solidFill>
            <a:prstDash val="solid"/>
          </a:ln>
        </c:spPr>
        <c:crossAx val="76785920"/>
        <c:crosses val="autoZero"/>
        <c:auto val="1"/>
        <c:lblAlgn val="ctr"/>
        <c:lblOffset val="100"/>
        <c:tickMarkSkip val="1"/>
      </c:catAx>
      <c:valAx>
        <c:axId val="76785920"/>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6784384"/>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6801152"/>
        <c:axId val="76802688"/>
      </c:barChart>
      <c:catAx>
        <c:axId val="76801152"/>
        <c:scaling>
          <c:orientation val="maxMin"/>
        </c:scaling>
        <c:axPos val="l"/>
        <c:majorTickMark val="none"/>
        <c:tickLblPos val="none"/>
        <c:spPr>
          <a:ln w="3175">
            <a:solidFill>
              <a:srgbClr val="333333"/>
            </a:solidFill>
            <a:prstDash val="solid"/>
          </a:ln>
        </c:spPr>
        <c:crossAx val="76802688"/>
        <c:crosses val="autoZero"/>
        <c:auto val="1"/>
        <c:lblAlgn val="ctr"/>
        <c:lblOffset val="100"/>
        <c:tickMarkSkip val="1"/>
      </c:catAx>
      <c:valAx>
        <c:axId val="76802688"/>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76801152"/>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6695040"/>
        <c:axId val="76696576"/>
      </c:barChart>
      <c:catAx>
        <c:axId val="76695040"/>
        <c:scaling>
          <c:orientation val="maxMin"/>
        </c:scaling>
        <c:axPos val="l"/>
        <c:majorTickMark val="none"/>
        <c:tickLblPos val="none"/>
        <c:spPr>
          <a:ln w="3175">
            <a:solidFill>
              <a:srgbClr val="333333"/>
            </a:solidFill>
            <a:prstDash val="solid"/>
          </a:ln>
        </c:spPr>
        <c:crossAx val="76696576"/>
        <c:crosses val="autoZero"/>
        <c:auto val="1"/>
        <c:lblAlgn val="ctr"/>
        <c:lblOffset val="100"/>
        <c:tickMarkSkip val="1"/>
      </c:catAx>
      <c:valAx>
        <c:axId val="76696576"/>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6695040"/>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3.9451516222501612E-3"/>
          <c:y val="4.0812466903703971E-2"/>
          <c:w val="0.9788134839532836"/>
          <c:h val="0.93403579928657465"/>
        </c:manualLayout>
      </c:layout>
      <c:barChart>
        <c:barDir val="bar"/>
        <c:grouping val="clustered"/>
        <c:ser>
          <c:idx val="0"/>
          <c:order val="0"/>
          <c:spPr>
            <a:solidFill>
              <a:schemeClr val="accent4"/>
            </a:solidFill>
            <a:ln w="12700">
              <a:solidFill>
                <a:srgbClr val="FFFFFF"/>
              </a:solidFill>
              <a:prstDash val="solid"/>
            </a:ln>
          </c:spPr>
          <c:val>
            <c:numRef>
              <c:f>'16irct'!$J$63:$J$72</c:f>
              <c:numCache>
                <c:formatCode>0.0</c:formatCode>
                <c:ptCount val="10"/>
                <c:pt idx="0">
                  <c:v>30.157997391715806</c:v>
                </c:pt>
                <c:pt idx="1">
                  <c:v>3.071529046209398</c:v>
                </c:pt>
                <c:pt idx="2">
                  <c:v>2.3384964110313655</c:v>
                </c:pt>
                <c:pt idx="3">
                  <c:v>2.0612171721013262</c:v>
                </c:pt>
                <c:pt idx="4">
                  <c:v>1.4387315359587038</c:v>
                </c:pt>
                <c:pt idx="5">
                  <c:v>-3.9911518707337668</c:v>
                </c:pt>
                <c:pt idx="6">
                  <c:v>-3.0591183841957914</c:v>
                </c:pt>
                <c:pt idx="7">
                  <c:v>-2.1100131614682271</c:v>
                </c:pt>
                <c:pt idx="8">
                  <c:v>-1.8468806025364937</c:v>
                </c:pt>
                <c:pt idx="9">
                  <c:v>-1.4714717772731367</c:v>
                </c:pt>
              </c:numCache>
            </c:numRef>
          </c:val>
        </c:ser>
        <c:gapWidth val="80"/>
        <c:axId val="76720000"/>
        <c:axId val="76721536"/>
      </c:barChart>
      <c:catAx>
        <c:axId val="76720000"/>
        <c:scaling>
          <c:orientation val="maxMin"/>
        </c:scaling>
        <c:axPos val="l"/>
        <c:majorTickMark val="none"/>
        <c:tickLblPos val="none"/>
        <c:crossAx val="76721536"/>
        <c:crossesAt val="0"/>
        <c:auto val="1"/>
        <c:lblAlgn val="ctr"/>
        <c:lblOffset val="100"/>
        <c:tickMarkSkip val="3"/>
      </c:catAx>
      <c:valAx>
        <c:axId val="76721536"/>
        <c:scaling>
          <c:orientation val="minMax"/>
        </c:scaling>
        <c:axPos val="t"/>
        <c:numFmt formatCode="0.0" sourceLinked="1"/>
        <c:majorTickMark val="none"/>
        <c:tickLblPos val="none"/>
        <c:spPr>
          <a:ln w="9525">
            <a:noFill/>
          </a:ln>
        </c:spPr>
        <c:crossAx val="76720000"/>
        <c:crosses val="autoZero"/>
        <c:crossBetween val="between"/>
      </c:valAx>
    </c:plotArea>
    <c:plotVisOnly val="1"/>
    <c:dispBlanksAs val="gap"/>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5187"/>
          <c:y val="5.6803307963070558E-2"/>
        </c:manualLayout>
      </c:layout>
      <c:spPr>
        <a:noFill/>
        <a:ln w="25400">
          <a:noFill/>
        </a:ln>
      </c:spPr>
    </c:title>
    <c:plotArea>
      <c:layout>
        <c:manualLayout>
          <c:layoutTarget val="inner"/>
          <c:xMode val="edge"/>
          <c:yMode val="edge"/>
          <c:x val="0.28422775778271936"/>
          <c:y val="0.25193893811674128"/>
          <c:w val="0.68682615202571895"/>
          <c:h val="0.66089096625962829"/>
        </c:manualLayout>
      </c:layout>
      <c:barChart>
        <c:barDir val="bar"/>
        <c:grouping val="clustered"/>
        <c:ser>
          <c:idx val="0"/>
          <c:order val="0"/>
          <c:tx>
            <c:v>sexo</c:v>
          </c:tx>
          <c:spPr>
            <a:solidFill>
              <a:schemeClr val="bg1">
                <a:lumMod val="65000"/>
                <a:alpha val="91000"/>
              </a:schemeClr>
            </a:solidFill>
            <a:ln w="12700">
              <a:solidFill>
                <a:srgbClr val="808080"/>
              </a:solidFill>
              <a:prstDash val="solid"/>
            </a:ln>
          </c:spPr>
          <c:dPt>
            <c:idx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Val val="1"/>
          </c:dLbls>
          <c:cat>
            <c:strLit>
              <c:ptCount val="2"/>
              <c:pt idx="0">
                <c:v> Feminino</c:v>
              </c:pt>
              <c:pt idx="1">
                <c:v> Masculino</c:v>
              </c:pt>
            </c:strLit>
          </c:cat>
          <c:val>
            <c:numLit>
              <c:formatCode>General</c:formatCode>
              <c:ptCount val="2"/>
              <c:pt idx="0">
                <c:v>112798</c:v>
              </c:pt>
              <c:pt idx="1">
                <c:v>108535</c:v>
              </c:pt>
            </c:numLit>
          </c:val>
        </c:ser>
        <c:gapWidth val="120"/>
        <c:axId val="82449152"/>
        <c:axId val="82450688"/>
      </c:barChart>
      <c:catAx>
        <c:axId val="82449152"/>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82450688"/>
        <c:crosses val="autoZero"/>
        <c:auto val="1"/>
        <c:lblAlgn val="ctr"/>
        <c:lblOffset val="100"/>
        <c:tickLblSkip val="1"/>
        <c:tickMarkSkip val="1"/>
      </c:catAx>
      <c:valAx>
        <c:axId val="82450688"/>
        <c:scaling>
          <c:orientation val="minMax"/>
          <c:max val="200000"/>
        </c:scaling>
        <c:delete val="1"/>
        <c:axPos val="b"/>
        <c:majorGridlines>
          <c:spPr>
            <a:ln w="3175">
              <a:solidFill>
                <a:srgbClr val="FFF2E5"/>
              </a:solidFill>
              <a:prstDash val="sysDash"/>
            </a:ln>
          </c:spPr>
        </c:majorGridlines>
        <c:numFmt formatCode="General" sourceLinked="1"/>
        <c:tickLblPos val="none"/>
        <c:crossAx val="82449152"/>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6587"/>
          <c:y val="2.9868411235183037E-2"/>
        </c:manualLayout>
      </c:layout>
      <c:spPr>
        <a:noFill/>
        <a:ln w="25400">
          <a:noFill/>
        </a:ln>
      </c:spPr>
    </c:title>
    <c:plotArea>
      <c:layout>
        <c:manualLayout>
          <c:layoutTarget val="inner"/>
          <c:xMode val="edge"/>
          <c:yMode val="edge"/>
          <c:x val="0.38758407553172042"/>
          <c:y val="0.1245136186770428"/>
          <c:w val="0.5632423025569"/>
          <c:h val="0.81076438567995457"/>
        </c:manualLayout>
      </c:layout>
      <c:barChart>
        <c:barDir val="bar"/>
        <c:grouping val="clustered"/>
        <c:ser>
          <c:idx val="0"/>
          <c:order val="0"/>
          <c:tx>
            <c:v>idade</c:v>
          </c:tx>
          <c:spPr>
            <a:solidFill>
              <a:srgbClr val="C0C0C0"/>
            </a:solidFill>
            <a:ln w="12700">
              <a:solidFill>
                <a:srgbClr val="808080"/>
              </a:solidFill>
              <a:prstDash val="solid"/>
            </a:ln>
          </c:spPr>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Val val="1"/>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75862</c:v>
              </c:pt>
              <c:pt idx="1">
                <c:v>3922</c:v>
              </c:pt>
              <c:pt idx="2">
                <c:v>4053</c:v>
              </c:pt>
              <c:pt idx="3">
                <c:v>15591</c:v>
              </c:pt>
              <c:pt idx="4">
                <c:v>12386</c:v>
              </c:pt>
              <c:pt idx="5">
                <c:v>13231</c:v>
              </c:pt>
              <c:pt idx="6">
                <c:v>15876</c:v>
              </c:pt>
              <c:pt idx="7">
                <c:v>17794</c:v>
              </c:pt>
              <c:pt idx="8">
                <c:v>18536</c:v>
              </c:pt>
              <c:pt idx="9">
                <c:v>17742</c:v>
              </c:pt>
              <c:pt idx="10">
                <c:v>15065</c:v>
              </c:pt>
              <c:pt idx="11">
                <c:v>9612</c:v>
              </c:pt>
              <c:pt idx="12">
                <c:v>1663</c:v>
              </c:pt>
            </c:numLit>
          </c:val>
        </c:ser>
        <c:gapWidth val="30"/>
        <c:axId val="84981632"/>
        <c:axId val="84983168"/>
      </c:barChart>
      <c:catAx>
        <c:axId val="84981632"/>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84983168"/>
        <c:crosses val="autoZero"/>
        <c:auto val="1"/>
        <c:lblAlgn val="ctr"/>
        <c:lblOffset val="100"/>
        <c:tickLblSkip val="1"/>
        <c:tickMarkSkip val="1"/>
      </c:catAx>
      <c:valAx>
        <c:axId val="84983168"/>
        <c:scaling>
          <c:orientation val="minMax"/>
          <c:max val="140000"/>
          <c:min val="0"/>
        </c:scaling>
        <c:axPos val="b"/>
        <c:majorGridlines>
          <c:spPr>
            <a:ln w="3175">
              <a:solidFill>
                <a:srgbClr val="FFF2E5"/>
              </a:solidFill>
              <a:prstDash val="sysDash"/>
            </a:ln>
          </c:spPr>
        </c:majorGridlines>
        <c:numFmt formatCode="General"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84981632"/>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spPr>
        <a:noFill/>
        <a:ln w="25400">
          <a:noFill/>
        </a:ln>
      </c:spPr>
    </c:title>
    <c:plotArea>
      <c:layout>
        <c:manualLayout>
          <c:layoutTarget val="inner"/>
          <c:xMode val="edge"/>
          <c:yMode val="edge"/>
          <c:x val="0.41081417121572966"/>
          <c:y val="0.14771786102494774"/>
          <c:w val="0.5373663657895964"/>
          <c:h val="0.83811046241738762"/>
        </c:manualLayout>
      </c:layout>
      <c:barChart>
        <c:barDir val="bar"/>
        <c:grouping val="clustered"/>
        <c:ser>
          <c:idx val="0"/>
          <c:order val="0"/>
          <c:spPr>
            <a:solidFill>
              <a:schemeClr val="tx2"/>
            </a:solidFill>
            <a:ln w="12700">
              <a:solidFill>
                <a:schemeClr val="tx2"/>
              </a:solidFill>
              <a:prstDash val="solid"/>
            </a:ln>
          </c:spPr>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4747</c:v>
                </c:pt>
                <c:pt idx="1">
                  <c:v>1568</c:v>
                </c:pt>
                <c:pt idx="2">
                  <c:v>3669</c:v>
                </c:pt>
                <c:pt idx="3">
                  <c:v>688</c:v>
                </c:pt>
                <c:pt idx="4">
                  <c:v>1613</c:v>
                </c:pt>
                <c:pt idx="5">
                  <c:v>3512</c:v>
                </c:pt>
                <c:pt idx="6">
                  <c:v>1493</c:v>
                </c:pt>
                <c:pt idx="7">
                  <c:v>3474</c:v>
                </c:pt>
                <c:pt idx="8">
                  <c:v>1394</c:v>
                </c:pt>
                <c:pt idx="9">
                  <c:v>2488</c:v>
                </c:pt>
                <c:pt idx="10">
                  <c:v>16458</c:v>
                </c:pt>
                <c:pt idx="11">
                  <c:v>1266</c:v>
                </c:pt>
                <c:pt idx="12">
                  <c:v>27222</c:v>
                </c:pt>
                <c:pt idx="13">
                  <c:v>2571</c:v>
                </c:pt>
                <c:pt idx="14">
                  <c:v>7547</c:v>
                </c:pt>
                <c:pt idx="15">
                  <c:v>1320</c:v>
                </c:pt>
                <c:pt idx="16">
                  <c:v>2504</c:v>
                </c:pt>
                <c:pt idx="17">
                  <c:v>3033</c:v>
                </c:pt>
                <c:pt idx="18">
                  <c:v>5660</c:v>
                </c:pt>
                <c:pt idx="19">
                  <c:v>1977</c:v>
                </c:pt>
              </c:numCache>
            </c:numRef>
          </c:val>
        </c:ser>
        <c:gapWidth val="30"/>
        <c:axId val="77257344"/>
        <c:axId val="82497920"/>
      </c:barChart>
      <c:catAx>
        <c:axId val="77257344"/>
        <c:scaling>
          <c:orientation val="maxMin"/>
        </c:scaling>
        <c:axPos val="l"/>
        <c:numFmt formatCode="General" sourceLinked="1"/>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82497920"/>
        <c:crosses val="autoZero"/>
        <c:auto val="1"/>
        <c:lblAlgn val="ctr"/>
        <c:lblOffset val="100"/>
        <c:tickLblSkip val="1"/>
        <c:tickMarkSkip val="1"/>
      </c:catAx>
      <c:valAx>
        <c:axId val="82497920"/>
        <c:scaling>
          <c:orientation val="minMax"/>
          <c:max val="35000"/>
          <c:min val="0"/>
        </c:scaling>
        <c:axPos val="t"/>
        <c:majorGridlines>
          <c:spPr>
            <a:ln w="3175">
              <a:solidFill>
                <a:srgbClr val="FFF2E5"/>
              </a:solidFill>
              <a:prstDash val="sysDash"/>
            </a:ln>
          </c:spPr>
        </c:majorGridlines>
        <c:numFmt formatCode="#,##0"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725734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pt-PT"/>
  <c:chart>
    <c:autoTitleDeleted val="1"/>
    <c:plotArea>
      <c:layout>
        <c:manualLayout>
          <c:layoutTarget val="inner"/>
          <c:xMode val="edge"/>
          <c:yMode val="edge"/>
          <c:x val="5.5617352614015575E-3"/>
          <c:y val="0"/>
          <c:w val="0.98998887652957424"/>
          <c:h val="0.57699714017843762"/>
        </c:manualLayout>
      </c:layout>
      <c:lineChart>
        <c:grouping val="standard"/>
        <c:ser>
          <c:idx val="0"/>
          <c:order val="0"/>
          <c:spPr>
            <a:ln>
              <a:noFill/>
            </a:ln>
          </c:spPr>
          <c:dLbls>
            <c:dLbl>
              <c:idx val="0"/>
              <c:layout>
                <c:manualLayout>
                  <c:x val="-3.2906904434498521E-2"/>
                  <c:y val="-1.2759863479323619E-2"/>
                </c:manualLayout>
              </c:layout>
              <c:showVal val="1"/>
            </c:dLbl>
            <c:dLbl>
              <c:idx val="1"/>
              <c:layout>
                <c:manualLayout>
                  <c:x val="-3.7912524560681289E-2"/>
                  <c:y val="-7.2720694912499686E-3"/>
                </c:manualLayout>
              </c:layout>
              <c:showVal val="1"/>
            </c:dLbl>
            <c:dLbl>
              <c:idx val="2"/>
              <c:layout>
                <c:manualLayout>
                  <c:x val="-4.0693333800460724E-2"/>
                  <c:y val="-1.1368757514942427E-2"/>
                </c:manualLayout>
              </c:layout>
              <c:showVal val="1"/>
            </c:dLbl>
            <c:dLbl>
              <c:idx val="3"/>
              <c:layout>
                <c:manualLayout>
                  <c:x val="-4.0137218665241926E-2"/>
                  <c:y val="-9.204391059214518E-3"/>
                </c:manualLayout>
              </c:layout>
              <c:showVal val="1"/>
            </c:dLbl>
            <c:dLbl>
              <c:idx val="4"/>
              <c:layout>
                <c:manualLayout>
                  <c:x val="-3.9580986748180398E-2"/>
                  <c:y val="-8.0836194058725407E-3"/>
                </c:manualLayout>
              </c:layout>
              <c:showVal val="1"/>
            </c:dLbl>
            <c:dLbl>
              <c:idx val="5"/>
              <c:layout>
                <c:manualLayout>
                  <c:x val="-4.0137218665241919E-2"/>
                  <c:y val="-9.6292280683967311E-3"/>
                </c:manualLayout>
              </c:layout>
              <c:showVal val="1"/>
            </c:dLbl>
            <c:dLbl>
              <c:idx val="6"/>
              <c:layout>
                <c:manualLayout>
                  <c:x val="-4.0693333800460724E-2"/>
                  <c:y val="-1.0711699074094298E-2"/>
                </c:manualLayout>
              </c:layout>
              <c:showVal val="1"/>
            </c:dLbl>
            <c:dLbl>
              <c:idx val="7"/>
              <c:layout>
                <c:manualLayout>
                  <c:x val="-3.9024871612961615E-2"/>
                  <c:y val="-1.0557031056413977E-2"/>
                </c:manualLayout>
              </c:layout>
              <c:showVal val="1"/>
            </c:dLbl>
            <c:dLbl>
              <c:idx val="8"/>
              <c:layout>
                <c:manualLayout>
                  <c:x val="-4.0693333800460724E-2"/>
                  <c:y val="-1.2991674674859661E-2"/>
                </c:manualLayout>
              </c:layout>
              <c:showVal val="1"/>
            </c:dLbl>
            <c:dLbl>
              <c:idx val="9"/>
              <c:layout>
                <c:manualLayout>
                  <c:x val="-4.0137218665241954E-2"/>
                  <c:y val="-1.4499227606331926E-2"/>
                </c:manualLayout>
              </c:layout>
              <c:showVal val="1"/>
            </c:dLbl>
            <c:dLbl>
              <c:idx val="10"/>
              <c:layout>
                <c:manualLayout>
                  <c:x val="-4.0693333800460724E-2"/>
                  <c:y val="-9.204391059214518E-3"/>
                </c:manualLayout>
              </c:layout>
              <c:showVal val="1"/>
            </c:dLbl>
            <c:dLbl>
              <c:idx val="11"/>
              <c:layout>
                <c:manualLayout>
                  <c:x val="-4.0137218665241892E-2"/>
                  <c:y val="-1.3184808659721861E-2"/>
                </c:manualLayout>
              </c:layout>
              <c:showVal val="1"/>
            </c:dLbl>
            <c:dLbl>
              <c:idx val="12"/>
              <c:layout>
                <c:manualLayout>
                  <c:x val="-4.0693333800460814E-2"/>
                  <c:y val="-1.0247734819580821E-2"/>
                </c:manualLayout>
              </c:layout>
              <c:showVal val="1"/>
            </c:dLbl>
            <c:dLbl>
              <c:idx val="13"/>
              <c:layout>
                <c:manualLayout>
                  <c:x val="-3.9024871612961635E-2"/>
                  <c:y val="-5.8031366221283024E-3"/>
                </c:manualLayout>
              </c:layout>
              <c:showVal val="1"/>
            </c:dLbl>
            <c:dLbl>
              <c:idx val="14"/>
              <c:layout>
                <c:manualLayout>
                  <c:x val="-3.9580986748180363E-2"/>
                  <c:y val="-8.315646943842684E-3"/>
                </c:manualLayout>
              </c:layout>
              <c:showVal val="1"/>
            </c:dLbl>
            <c:dLbl>
              <c:idx val="15"/>
              <c:layout>
                <c:manualLayout>
                  <c:x val="-4.3474259822082827E-2"/>
                  <c:y val="-3.9483684681477296E-3"/>
                </c:manualLayout>
              </c:layout>
              <c:showVal val="1"/>
            </c:dLbl>
            <c:dLbl>
              <c:idx val="16"/>
              <c:layout>
                <c:manualLayout>
                  <c:x val="-3.9580986748180357E-2"/>
                  <c:y val="-6.2669753556319494E-3"/>
                </c:manualLayout>
              </c:layout>
              <c:showVal val="1"/>
            </c:dLbl>
            <c:dLbl>
              <c:idx val="17"/>
              <c:layout>
                <c:manualLayout>
                  <c:x val="-4.0137218665241961E-2"/>
                  <c:y val="-1.2760028798864027E-2"/>
                </c:manualLayout>
              </c:layout>
              <c:showVal val="1"/>
            </c:dLbl>
            <c:dLbl>
              <c:idx val="18"/>
              <c:layout>
                <c:manualLayout>
                  <c:x val="-4.0693333800460724E-2"/>
                  <c:y val="-7.0400705274413083E-3"/>
                </c:manualLayout>
              </c:layout>
              <c:showVal val="1"/>
            </c:dLbl>
            <c:dLbl>
              <c:idx val="19"/>
              <c:layout>
                <c:manualLayout>
                  <c:x val="-1.5829845223481423E-2"/>
                  <c:y val="-1.078898493029379E-2"/>
                </c:manualLayout>
              </c:layout>
              <c:showVal val="1"/>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Val val="1"/>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216.136220771013</c:v>
                </c:pt>
                <c:pt idx="1">
                  <c:v>249.22085568326901</c:v>
                </c:pt>
                <c:pt idx="2">
                  <c:v>209.798789860998</c:v>
                </c:pt>
                <c:pt idx="3">
                  <c:v>220.847630813954</c:v>
                </c:pt>
                <c:pt idx="4">
                  <c:v>203.303626782393</c:v>
                </c:pt>
                <c:pt idx="5">
                  <c:v>198.83652334851899</c:v>
                </c:pt>
                <c:pt idx="6">
                  <c:v>222.216939048895</c:v>
                </c:pt>
                <c:pt idx="7">
                  <c:v>204.13559043778801</c:v>
                </c:pt>
                <c:pt idx="8">
                  <c:v>205.46096843615501</c:v>
                </c:pt>
                <c:pt idx="9">
                  <c:v>206.148407720145</c:v>
                </c:pt>
                <c:pt idx="10">
                  <c:v>217.293000607903</c:v>
                </c:pt>
                <c:pt idx="11">
                  <c:v>237.292674050633</c:v>
                </c:pt>
                <c:pt idx="12">
                  <c:v>212.190669483741</c:v>
                </c:pt>
                <c:pt idx="13">
                  <c:v>215.35035783741699</c:v>
                </c:pt>
                <c:pt idx="14">
                  <c:v>225.13876227115901</c:v>
                </c:pt>
                <c:pt idx="15">
                  <c:v>189.60548142532201</c:v>
                </c:pt>
                <c:pt idx="16">
                  <c:v>205.85657610867</c:v>
                </c:pt>
                <c:pt idx="17">
                  <c:v>206.07998021108199</c:v>
                </c:pt>
                <c:pt idx="18">
                  <c:v>226.366635447959</c:v>
                </c:pt>
                <c:pt idx="19">
                  <c:v>222.906034395549</c:v>
                </c:pt>
              </c:numCache>
            </c:numRef>
          </c:val>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214.674300247427</c:v>
                </c:pt>
                <c:pt idx="1">
                  <c:v>214.674300247427</c:v>
                </c:pt>
                <c:pt idx="2">
                  <c:v>214.674300247427</c:v>
                </c:pt>
                <c:pt idx="3">
                  <c:v>214.674300247427</c:v>
                </c:pt>
                <c:pt idx="4">
                  <c:v>214.674300247427</c:v>
                </c:pt>
                <c:pt idx="5">
                  <c:v>214.674300247427</c:v>
                </c:pt>
                <c:pt idx="6">
                  <c:v>214.674300247427</c:v>
                </c:pt>
                <c:pt idx="7">
                  <c:v>214.674300247427</c:v>
                </c:pt>
                <c:pt idx="8">
                  <c:v>214.674300247427</c:v>
                </c:pt>
                <c:pt idx="9">
                  <c:v>214.674300247427</c:v>
                </c:pt>
                <c:pt idx="10">
                  <c:v>214.674300247427</c:v>
                </c:pt>
                <c:pt idx="11">
                  <c:v>214.674300247427</c:v>
                </c:pt>
                <c:pt idx="12">
                  <c:v>214.674300247427</c:v>
                </c:pt>
                <c:pt idx="13">
                  <c:v>214.674300247427</c:v>
                </c:pt>
                <c:pt idx="14">
                  <c:v>214.674300247427</c:v>
                </c:pt>
                <c:pt idx="15">
                  <c:v>214.674300247427</c:v>
                </c:pt>
                <c:pt idx="16">
                  <c:v>214.674300247427</c:v>
                </c:pt>
                <c:pt idx="17">
                  <c:v>214.674300247427</c:v>
                </c:pt>
                <c:pt idx="18">
                  <c:v>214.674300247427</c:v>
                </c:pt>
                <c:pt idx="19">
                  <c:v>214.674300247427</c:v>
                </c:pt>
              </c:numCache>
            </c:numRef>
          </c:val>
        </c:ser>
        <c:marker val="1"/>
        <c:axId val="86188800"/>
        <c:axId val="86190336"/>
      </c:lineChart>
      <c:catAx>
        <c:axId val="86188800"/>
        <c:scaling>
          <c:orientation val="minMax"/>
        </c:scaling>
        <c:axPos val="b"/>
        <c:numFmt formatCode="General" sourceLinked="1"/>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86190336"/>
        <c:crosses val="autoZero"/>
        <c:auto val="1"/>
        <c:lblAlgn val="ctr"/>
        <c:lblOffset val="100"/>
        <c:tickLblSkip val="1"/>
        <c:tickMarkSkip val="1"/>
      </c:catAx>
      <c:valAx>
        <c:axId val="86190336"/>
        <c:scaling>
          <c:orientation val="minMax"/>
          <c:min val="50"/>
        </c:scaling>
        <c:axPos val="l"/>
        <c:numFmt formatCode="0.0" sourceLinked="1"/>
        <c:tickLblPos val="none"/>
        <c:spPr>
          <a:ln w="9525">
            <a:noFill/>
          </a:ln>
        </c:spPr>
        <c:crossAx val="86188800"/>
        <c:crosses val="autoZero"/>
        <c:crossBetween val="between"/>
      </c:valAx>
      <c:spPr>
        <a:solidFill>
          <a:srgbClr val="EBF7FF"/>
        </a:solidFill>
        <a:ln w="25400">
          <a:noFill/>
        </a:ln>
      </c:spPr>
    </c:plotArea>
    <c:plotVisOnly val="1"/>
    <c:dispBlanksAs val="gap"/>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6</xdr:col>
      <xdr:colOff>142875</xdr:colOff>
      <xdr:row>10</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1</xdr:col>
      <xdr:colOff>123825</xdr:colOff>
      <xdr:row>1</xdr:row>
      <xdr:rowOff>142875</xdr:rowOff>
    </xdr:from>
    <xdr:to>
      <xdr:col>3</xdr:col>
      <xdr:colOff>871714</xdr:colOff>
      <xdr:row>3</xdr:row>
      <xdr:rowOff>295275</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9075" y="238125"/>
          <a:ext cx="2005189" cy="533400"/>
        </a:xfrm>
        <a:prstGeom prst="rect">
          <a:avLst/>
        </a:prstGeom>
        <a:noFill/>
        <a:ln w="1">
          <a:noFill/>
          <a:miter lim="800000"/>
          <a:headEnd/>
          <a:tailEnd type="none" w="med" len="med"/>
        </a:ln>
        <a:effectLst/>
      </xdr:spPr>
    </xdr:pic>
    <xdr:clientData/>
  </xdr:twoCellAnchor>
  <xdr:oneCellAnchor>
    <xdr:from>
      <xdr:col>6</xdr:col>
      <xdr:colOff>142875</xdr:colOff>
      <xdr:row>10</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33</xdr:row>
      <xdr:rowOff>76199</xdr:rowOff>
    </xdr:from>
    <xdr:to>
      <xdr:col>9</xdr:col>
      <xdr:colOff>2276475</xdr:colOff>
      <xdr:row>53</xdr:row>
      <xdr:rowOff>47383</xdr:rowOff>
    </xdr:to>
    <xdr:grpSp>
      <xdr:nvGrpSpPr>
        <xdr:cNvPr id="19" name="Grupo 18"/>
        <xdr:cNvGrpSpPr/>
      </xdr:nvGrpSpPr>
      <xdr:grpSpPr>
        <a:xfrm>
          <a:off x="2847976" y="5838824"/>
          <a:ext cx="3676649" cy="36764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180975</xdr:colOff>
      <xdr:row>0</xdr:row>
      <xdr:rowOff>0</xdr:rowOff>
    </xdr:from>
    <xdr:to>
      <xdr:col>15</xdr:col>
      <xdr:colOff>10283</xdr:colOff>
      <xdr:row>1</xdr:row>
      <xdr:rowOff>8550</xdr:rowOff>
    </xdr:to>
    <xdr:grpSp>
      <xdr:nvGrpSpPr>
        <xdr:cNvPr id="2" name="Grupo 1"/>
        <xdr:cNvGrpSpPr/>
      </xdr:nvGrpSpPr>
      <xdr:grpSpPr>
        <a:xfrm>
          <a:off x="6229350" y="0"/>
          <a:ext cx="6198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28575</xdr:colOff>
      <xdr:row>52</xdr:row>
      <xdr:rowOff>0</xdr:rowOff>
    </xdr:from>
    <xdr:to>
      <xdr:col>16</xdr:col>
      <xdr:colOff>0</xdr:colOff>
      <xdr:row>52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52</xdr:row>
      <xdr:rowOff>0</xdr:rowOff>
    </xdr:from>
    <xdr:to>
      <xdr:col>16</xdr:col>
      <xdr:colOff>0</xdr:colOff>
      <xdr:row>52</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61</xdr:row>
      <xdr:rowOff>52386</xdr:rowOff>
    </xdr:from>
    <xdr:to>
      <xdr:col>16</xdr:col>
      <xdr:colOff>66675</xdr:colOff>
      <xdr:row>72</xdr:row>
      <xdr:rowOff>31750</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66675</xdr:colOff>
      <xdr:row>0</xdr:row>
      <xdr:rowOff>0</xdr:rowOff>
    </xdr:from>
    <xdr:to>
      <xdr:col>17</xdr:col>
      <xdr:colOff>10283</xdr:colOff>
      <xdr:row>1</xdr:row>
      <xdr:rowOff>8550</xdr:rowOff>
    </xdr:to>
    <xdr:grpSp>
      <xdr:nvGrpSpPr>
        <xdr:cNvPr id="11" name="Grupo 10"/>
        <xdr:cNvGrpSpPr/>
      </xdr:nvGrpSpPr>
      <xdr:grpSpPr>
        <a:xfrm>
          <a:off x="6115050" y="0"/>
          <a:ext cx="619883"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1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19.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1" i="0" u="none" strike="noStrike" baseline="0">
              <a:solidFill>
                <a:srgbClr val="525252"/>
              </a:solidFill>
              <a:latin typeface="Arial"/>
              <a:cs typeface="Arial"/>
            </a:rPr>
            <a:t>(linha) </a:t>
          </a: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384</xdr:row>
      <xdr:rowOff>114300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384</xdr:row>
      <xdr:rowOff>114300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47625</xdr:colOff>
      <xdr:row>56</xdr:row>
      <xdr:rowOff>9525</xdr:rowOff>
    </xdr:from>
    <xdr:to>
      <xdr:col>17</xdr:col>
      <xdr:colOff>38100</xdr:colOff>
      <xdr:row>68</xdr:row>
      <xdr:rowOff>104775</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55</xdr:row>
      <xdr:rowOff>190500</xdr:rowOff>
    </xdr:from>
    <xdr:to>
      <xdr:col>6</xdr:col>
      <xdr:colOff>295275</xdr:colOff>
      <xdr:row>68</xdr:row>
      <xdr:rowOff>66675</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0.52983</cdr:x>
      <cdr:y>0.30809</cdr:y>
    </cdr:from>
    <cdr:to>
      <cdr:x>0.98503</cdr:x>
      <cdr:y>0.539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688748" y="540204"/>
          <a:ext cx="1448152" cy="4024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0.32418</cdr:x>
      <cdr:y>0.59028</cdr:y>
    </cdr:from>
    <cdr:to>
      <cdr:x>0.57761</cdr:x>
      <cdr:y>0.7881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015901" y="1023281"/>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4.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5.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userShapes>
</file>

<file path=xl/drawings/drawing26.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27.xml><?xml version="1.0" encoding="utf-8"?>
<c:userShapes xmlns:c="http://schemas.openxmlformats.org/drawingml/2006/chart">
  <cdr:relSizeAnchor xmlns:cdr="http://schemas.openxmlformats.org/drawingml/2006/chartDrawing">
    <cdr:from>
      <cdr:x>0.55554</cdr:x>
      <cdr:y>0.39467</cdr:y>
    </cdr:from>
    <cdr:to>
      <cdr:x>0.59386</cdr:x>
      <cdr:y>0.43248</cdr:y>
    </cdr:to>
    <cdr:sp macro="" textlink="">
      <cdr:nvSpPr>
        <cdr:cNvPr id="1888257" name="Line 1"/>
        <cdr:cNvSpPr>
          <a:spLocks xmlns:a="http://schemas.openxmlformats.org/drawingml/2006/main" noChangeShapeType="1"/>
        </cdr:cNvSpPr>
      </cdr:nvSpPr>
      <cdr:spPr bwMode="auto">
        <a:xfrm xmlns:a="http://schemas.openxmlformats.org/drawingml/2006/main" flipV="1">
          <a:off x="1777953" y="684188"/>
          <a:ext cx="122640" cy="65546"/>
        </a:xfrm>
        <a:prstGeom xmlns:a="http://schemas.openxmlformats.org/drawingml/2006/main" prst="line">
          <a:avLst/>
        </a:prstGeom>
        <a:noFill xmlns:a="http://schemas.openxmlformats.org/drawingml/2006/main"/>
        <a:ln xmlns:a="http://schemas.openxmlformats.org/drawingml/2006/main" w="9525">
          <a:solidFill>
            <a:srgbClr val="808080"/>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xdr:wsDr xmlns:xdr="http://schemas.openxmlformats.org/drawingml/2006/spreadsheetDrawing" xmlns:a="http://schemas.openxmlformats.org/drawingml/2006/main">
  <xdr:oneCellAnchor>
    <xdr:from>
      <xdr:col>4</xdr:col>
      <xdr:colOff>0</xdr:colOff>
      <xdr:row>68</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68</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85</xdr:row>
      <xdr:rowOff>28575</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0.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e.min-economia.pt/" TargetMode="External"/><Relationship Id="rId5" Type="http://schemas.openxmlformats.org/officeDocument/2006/relationships/hyperlink" Target="mailto:dados@gee.min-economia.pt" TargetMode="External"/><Relationship Id="rId4" Type="http://schemas.openxmlformats.org/officeDocument/2006/relationships/hyperlink" Target="http://www.gee.min-economia.pt/pagina.aspx?js=0&amp;codigono=67637170AAAAAAAAAAAAAAA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Folha1">
    <tabColor theme="9"/>
  </sheetPr>
  <dimension ref="A1:Q74"/>
  <sheetViews>
    <sheetView tabSelected="1" showRuler="0" zoomScaleNormal="100" workbookViewId="0"/>
  </sheetViews>
  <sheetFormatPr defaultRowHeight="12.75"/>
  <cols>
    <col min="1" max="1" width="1.42578125" style="166" customWidth="1"/>
    <col min="2" max="2" width="2.5703125" style="166" customWidth="1"/>
    <col min="3" max="4" width="16.28515625" style="166" customWidth="1"/>
    <col min="5" max="5" width="2.42578125" style="339" customWidth="1"/>
    <col min="6" max="6" width="1" style="166" customWidth="1"/>
    <col min="7" max="7" width="14" style="166" customWidth="1"/>
    <col min="8" max="8" width="5.5703125" style="166" customWidth="1"/>
    <col min="9" max="9" width="4.140625" style="166" customWidth="1"/>
    <col min="10" max="10" width="34.5703125" style="166" customWidth="1"/>
    <col min="11" max="11" width="2.42578125" style="166" customWidth="1"/>
    <col min="12" max="12" width="1.42578125" style="166" customWidth="1"/>
    <col min="13" max="13" width="8.140625" style="166" customWidth="1"/>
    <col min="14" max="16384" width="9.140625" style="166"/>
  </cols>
  <sheetData>
    <row r="1" spans="1:17" ht="7.5" customHeight="1">
      <c r="A1" s="355"/>
      <c r="B1" s="352"/>
      <c r="C1" s="352"/>
      <c r="D1" s="352"/>
      <c r="E1" s="965"/>
      <c r="F1" s="352"/>
      <c r="G1" s="352"/>
      <c r="H1" s="352"/>
      <c r="I1" s="352"/>
      <c r="J1" s="352"/>
      <c r="K1" s="352"/>
      <c r="L1" s="352"/>
    </row>
    <row r="2" spans="1:17" ht="17.25" customHeight="1">
      <c r="A2" s="355"/>
      <c r="B2" s="329"/>
      <c r="C2" s="330"/>
      <c r="D2" s="330"/>
      <c r="E2" s="966"/>
      <c r="F2" s="330"/>
      <c r="G2" s="330"/>
      <c r="H2" s="330"/>
      <c r="I2" s="331"/>
      <c r="J2" s="332"/>
      <c r="K2" s="332"/>
      <c r="L2" s="355"/>
    </row>
    <row r="3" spans="1:17">
      <c r="A3" s="355"/>
      <c r="B3" s="329"/>
      <c r="C3" s="330"/>
      <c r="D3" s="330"/>
      <c r="E3" s="966"/>
      <c r="F3" s="330"/>
      <c r="G3" s="330"/>
      <c r="H3" s="330"/>
      <c r="I3" s="331"/>
      <c r="J3" s="329"/>
      <c r="K3" s="332"/>
      <c r="L3" s="355"/>
    </row>
    <row r="4" spans="1:17" ht="33.75" customHeight="1">
      <c r="A4" s="355"/>
      <c r="B4" s="329"/>
      <c r="C4" s="331"/>
      <c r="D4" s="331"/>
      <c r="E4" s="967"/>
      <c r="F4" s="331"/>
      <c r="G4" s="331"/>
      <c r="H4" s="331"/>
      <c r="I4" s="331"/>
      <c r="J4" s="333" t="s">
        <v>35</v>
      </c>
      <c r="K4" s="329"/>
      <c r="L4" s="355"/>
    </row>
    <row r="5" spans="1:17" s="171" customFormat="1" ht="12.75" customHeight="1">
      <c r="A5" s="357"/>
      <c r="B5" s="1427"/>
      <c r="C5" s="1427"/>
      <c r="D5" s="1427"/>
      <c r="E5" s="1427"/>
      <c r="F5" s="352"/>
      <c r="G5" s="334"/>
      <c r="H5" s="334"/>
      <c r="I5" s="334"/>
      <c r="J5" s="335"/>
      <c r="K5" s="336"/>
      <c r="L5" s="355"/>
    </row>
    <row r="6" spans="1:17" ht="12.75" customHeight="1">
      <c r="A6" s="355"/>
      <c r="B6" s="355"/>
      <c r="C6" s="352"/>
      <c r="D6" s="352"/>
      <c r="E6" s="965"/>
      <c r="F6" s="352"/>
      <c r="G6" s="334"/>
      <c r="H6" s="334"/>
      <c r="I6" s="334"/>
      <c r="J6" s="335"/>
      <c r="K6" s="336"/>
      <c r="L6" s="355"/>
      <c r="O6" s="337"/>
    </row>
    <row r="7" spans="1:17" ht="12.75" customHeight="1">
      <c r="A7" s="355"/>
      <c r="B7" s="355"/>
      <c r="C7" s="352"/>
      <c r="D7" s="352"/>
      <c r="E7" s="965"/>
      <c r="F7" s="352"/>
      <c r="G7" s="334"/>
      <c r="H7" s="334"/>
      <c r="I7" s="351"/>
      <c r="J7" s="335"/>
      <c r="K7" s="336"/>
      <c r="L7" s="355"/>
      <c r="N7" s="338"/>
      <c r="O7" s="339"/>
    </row>
    <row r="8" spans="1:17" ht="12.75" customHeight="1">
      <c r="A8" s="355"/>
      <c r="B8" s="355"/>
      <c r="C8" s="352"/>
      <c r="D8" s="352"/>
      <c r="E8" s="965"/>
      <c r="F8" s="352"/>
      <c r="G8" s="334"/>
      <c r="H8" s="334"/>
      <c r="I8" s="334"/>
      <c r="J8" s="335"/>
      <c r="K8" s="336"/>
      <c r="L8" s="355"/>
      <c r="N8" s="340"/>
    </row>
    <row r="9" spans="1:17" ht="12.75" customHeight="1">
      <c r="A9" s="355"/>
      <c r="B9" s="355"/>
      <c r="C9" s="352"/>
      <c r="D9" s="352"/>
      <c r="E9" s="965"/>
      <c r="F9" s="352"/>
      <c r="G9" s="334"/>
      <c r="H9" s="334"/>
      <c r="I9" s="334"/>
      <c r="J9" s="335"/>
      <c r="K9" s="336"/>
      <c r="L9" s="355"/>
      <c r="N9" s="340"/>
    </row>
    <row r="10" spans="1:17" ht="12.75" customHeight="1">
      <c r="A10" s="355"/>
      <c r="B10" s="355"/>
      <c r="C10" s="352"/>
      <c r="D10" s="352"/>
      <c r="E10" s="965"/>
      <c r="F10" s="352"/>
      <c r="G10" s="334"/>
      <c r="H10" s="334"/>
      <c r="I10" s="334"/>
      <c r="J10" s="335"/>
      <c r="K10" s="336"/>
      <c r="L10" s="355"/>
    </row>
    <row r="11" spans="1:17">
      <c r="A11" s="355"/>
      <c r="B11" s="355"/>
      <c r="C11" s="352"/>
      <c r="D11" s="352"/>
      <c r="E11" s="965"/>
      <c r="F11" s="352"/>
      <c r="G11" s="334"/>
      <c r="H11" s="334"/>
      <c r="I11" s="334"/>
      <c r="J11" s="335"/>
      <c r="K11" s="336"/>
      <c r="L11" s="355"/>
    </row>
    <row r="12" spans="1:17">
      <c r="A12" s="355"/>
      <c r="B12" s="372" t="s">
        <v>27</v>
      </c>
      <c r="C12" s="370"/>
      <c r="D12" s="370"/>
      <c r="E12" s="968"/>
      <c r="F12" s="352"/>
      <c r="G12" s="334"/>
      <c r="H12" s="334"/>
      <c r="I12" s="334"/>
      <c r="J12" s="335"/>
      <c r="K12" s="336"/>
      <c r="L12" s="355"/>
    </row>
    <row r="13" spans="1:17" ht="13.5" thickBot="1">
      <c r="A13" s="355"/>
      <c r="B13" s="355"/>
      <c r="C13" s="352"/>
      <c r="D13" s="352"/>
      <c r="E13" s="965"/>
      <c r="F13" s="352"/>
      <c r="G13" s="334"/>
      <c r="H13" s="334"/>
      <c r="I13" s="334"/>
      <c r="J13" s="335"/>
      <c r="K13" s="336"/>
      <c r="L13" s="355"/>
      <c r="Q13" s="341"/>
    </row>
    <row r="14" spans="1:17" ht="13.5" thickBot="1">
      <c r="A14" s="355"/>
      <c r="B14" s="377"/>
      <c r="C14" s="364" t="s">
        <v>21</v>
      </c>
      <c r="D14" s="364"/>
      <c r="E14" s="969">
        <v>3</v>
      </c>
      <c r="F14" s="352"/>
      <c r="G14" s="334"/>
      <c r="H14" s="334"/>
      <c r="I14" s="334"/>
      <c r="J14" s="335"/>
      <c r="K14" s="336"/>
      <c r="L14" s="355"/>
      <c r="Q14" s="341"/>
    </row>
    <row r="15" spans="1:17" ht="13.5" thickBot="1">
      <c r="A15" s="355"/>
      <c r="B15" s="355"/>
      <c r="C15" s="371"/>
      <c r="D15" s="371"/>
      <c r="E15" s="970"/>
      <c r="F15" s="352"/>
      <c r="G15" s="334"/>
      <c r="H15" s="334"/>
      <c r="I15" s="334"/>
      <c r="J15" s="335"/>
      <c r="K15" s="336"/>
      <c r="L15" s="355"/>
      <c r="Q15" s="341"/>
    </row>
    <row r="16" spans="1:17" ht="13.5" thickBot="1">
      <c r="A16" s="355"/>
      <c r="B16" s="377"/>
      <c r="C16" s="364" t="s">
        <v>33</v>
      </c>
      <c r="D16" s="364"/>
      <c r="E16" s="971">
        <v>4</v>
      </c>
      <c r="F16" s="352"/>
      <c r="G16" s="334"/>
      <c r="H16" s="334"/>
      <c r="I16" s="334"/>
      <c r="J16" s="335"/>
      <c r="K16" s="336"/>
      <c r="L16" s="355"/>
      <c r="Q16" s="341"/>
    </row>
    <row r="17" spans="1:17" ht="13.5" thickBot="1">
      <c r="A17" s="355"/>
      <c r="B17" s="356"/>
      <c r="C17" s="362"/>
      <c r="D17" s="362"/>
      <c r="E17" s="972"/>
      <c r="F17" s="352"/>
      <c r="G17" s="334"/>
      <c r="H17" s="334"/>
      <c r="I17" s="334"/>
      <c r="J17" s="335"/>
      <c r="K17" s="336"/>
      <c r="L17" s="355"/>
      <c r="Q17" s="341"/>
    </row>
    <row r="18" spans="1:17" ht="13.5" customHeight="1" thickBot="1">
      <c r="A18" s="355"/>
      <c r="B18" s="376"/>
      <c r="C18" s="361" t="s">
        <v>32</v>
      </c>
      <c r="D18" s="361"/>
      <c r="E18" s="971">
        <v>6</v>
      </c>
      <c r="F18" s="352"/>
      <c r="G18" s="334"/>
      <c r="H18" s="334"/>
      <c r="I18" s="334"/>
      <c r="J18" s="335"/>
      <c r="K18" s="336"/>
      <c r="L18" s="355"/>
    </row>
    <row r="19" spans="1:17">
      <c r="A19" s="355"/>
      <c r="B19" s="368"/>
      <c r="C19" s="1423" t="s">
        <v>2</v>
      </c>
      <c r="D19" s="1423"/>
      <c r="E19" s="970">
        <v>6</v>
      </c>
      <c r="F19" s="352"/>
      <c r="G19" s="334"/>
      <c r="H19" s="334"/>
      <c r="I19" s="334"/>
      <c r="J19" s="335"/>
      <c r="K19" s="336"/>
      <c r="L19" s="355"/>
    </row>
    <row r="20" spans="1:17">
      <c r="A20" s="355"/>
      <c r="B20" s="368"/>
      <c r="C20" s="1423" t="s">
        <v>13</v>
      </c>
      <c r="D20" s="1423"/>
      <c r="E20" s="970">
        <v>7</v>
      </c>
      <c r="F20" s="352"/>
      <c r="G20" s="334"/>
      <c r="H20" s="334"/>
      <c r="I20" s="334"/>
      <c r="J20" s="335"/>
      <c r="K20" s="336"/>
      <c r="L20" s="355"/>
    </row>
    <row r="21" spans="1:17">
      <c r="A21" s="355"/>
      <c r="B21" s="368"/>
      <c r="C21" s="1423" t="s">
        <v>7</v>
      </c>
      <c r="D21" s="1423"/>
      <c r="E21" s="970">
        <v>8</v>
      </c>
      <c r="F21" s="352"/>
      <c r="G21" s="334"/>
      <c r="H21" s="334"/>
      <c r="I21" s="334"/>
      <c r="J21" s="335"/>
      <c r="K21" s="336"/>
      <c r="L21" s="355"/>
    </row>
    <row r="22" spans="1:17">
      <c r="A22" s="355"/>
      <c r="B22" s="369"/>
      <c r="C22" s="1423" t="s">
        <v>49</v>
      </c>
      <c r="D22" s="1423"/>
      <c r="E22" s="970">
        <v>9</v>
      </c>
      <c r="F22" s="352"/>
      <c r="G22" s="342"/>
      <c r="H22" s="334"/>
      <c r="I22" s="334"/>
      <c r="J22" s="335"/>
      <c r="K22" s="336"/>
      <c r="L22" s="355"/>
    </row>
    <row r="23" spans="1:17" ht="22.5" customHeight="1">
      <c r="A23" s="355"/>
      <c r="B23" s="358"/>
      <c r="C23" s="1424" t="s">
        <v>28</v>
      </c>
      <c r="D23" s="1424"/>
      <c r="E23" s="970">
        <v>10</v>
      </c>
      <c r="F23" s="352"/>
      <c r="G23" s="334"/>
      <c r="H23" s="334"/>
      <c r="I23" s="334"/>
      <c r="J23" s="335"/>
      <c r="K23" s="336"/>
      <c r="L23" s="355"/>
    </row>
    <row r="24" spans="1:17">
      <c r="A24" s="355"/>
      <c r="B24" s="358"/>
      <c r="C24" s="1423" t="s">
        <v>25</v>
      </c>
      <c r="D24" s="1423"/>
      <c r="E24" s="970">
        <v>11</v>
      </c>
      <c r="F24" s="352"/>
      <c r="G24" s="334"/>
      <c r="H24" s="334"/>
      <c r="I24" s="334"/>
      <c r="J24" s="335"/>
      <c r="K24" s="336"/>
      <c r="L24" s="355"/>
    </row>
    <row r="25" spans="1:17" ht="12.75" customHeight="1" thickBot="1">
      <c r="A25" s="355"/>
      <c r="B25" s="352"/>
      <c r="C25" s="360"/>
      <c r="D25" s="360"/>
      <c r="E25" s="970"/>
      <c r="F25" s="352"/>
      <c r="G25" s="334"/>
      <c r="H25" s="1428">
        <v>41821</v>
      </c>
      <c r="I25" s="1429"/>
      <c r="J25" s="1429"/>
      <c r="K25" s="342"/>
      <c r="L25" s="355"/>
    </row>
    <row r="26" spans="1:17" ht="13.5" customHeight="1" thickBot="1">
      <c r="A26" s="355"/>
      <c r="B26" s="465"/>
      <c r="C26" s="361" t="s">
        <v>12</v>
      </c>
      <c r="D26" s="361"/>
      <c r="E26" s="971">
        <v>12</v>
      </c>
      <c r="F26" s="352"/>
      <c r="G26" s="334"/>
      <c r="H26" s="1429"/>
      <c r="I26" s="1429"/>
      <c r="J26" s="1429"/>
      <c r="K26" s="342"/>
      <c r="L26" s="355"/>
    </row>
    <row r="27" spans="1:17" ht="12.75" hidden="1" customHeight="1">
      <c r="A27" s="355"/>
      <c r="B27" s="353"/>
      <c r="C27" s="1423" t="s">
        <v>45</v>
      </c>
      <c r="D27" s="1423"/>
      <c r="E27" s="970">
        <v>12</v>
      </c>
      <c r="F27" s="352"/>
      <c r="G27" s="334"/>
      <c r="H27" s="1429"/>
      <c r="I27" s="1429"/>
      <c r="J27" s="1429"/>
      <c r="K27" s="342"/>
      <c r="L27" s="355"/>
    </row>
    <row r="28" spans="1:17" ht="22.5" customHeight="1">
      <c r="A28" s="355"/>
      <c r="B28" s="353"/>
      <c r="C28" s="1426" t="s">
        <v>504</v>
      </c>
      <c r="D28" s="1426"/>
      <c r="E28" s="970">
        <v>12</v>
      </c>
      <c r="F28" s="352"/>
      <c r="G28" s="334"/>
      <c r="H28" s="1429"/>
      <c r="I28" s="1429"/>
      <c r="J28" s="1429"/>
      <c r="K28" s="342"/>
      <c r="L28" s="355"/>
    </row>
    <row r="29" spans="1:17" ht="12.75" customHeight="1" thickBot="1">
      <c r="A29" s="355"/>
      <c r="B29" s="358"/>
      <c r="C29" s="367"/>
      <c r="D29" s="367"/>
      <c r="E29" s="972"/>
      <c r="F29" s="352"/>
      <c r="G29" s="334"/>
      <c r="H29" s="1429"/>
      <c r="I29" s="1429"/>
      <c r="J29" s="1429"/>
      <c r="K29" s="342"/>
      <c r="L29" s="355"/>
    </row>
    <row r="30" spans="1:17" ht="13.5" customHeight="1" thickBot="1">
      <c r="A30" s="355"/>
      <c r="B30" s="375"/>
      <c r="C30" s="361" t="s">
        <v>11</v>
      </c>
      <c r="D30" s="361"/>
      <c r="E30" s="971">
        <v>13</v>
      </c>
      <c r="F30" s="352"/>
      <c r="G30" s="334"/>
      <c r="H30" s="1429"/>
      <c r="I30" s="1429"/>
      <c r="J30" s="1429"/>
      <c r="K30" s="342"/>
      <c r="L30" s="355"/>
    </row>
    <row r="31" spans="1:17" ht="12.75" customHeight="1">
      <c r="A31" s="355"/>
      <c r="B31" s="353"/>
      <c r="C31" s="1431" t="s">
        <v>18</v>
      </c>
      <c r="D31" s="1431"/>
      <c r="E31" s="970">
        <v>13</v>
      </c>
      <c r="F31" s="352"/>
      <c r="G31" s="334"/>
      <c r="H31" s="1429"/>
      <c r="I31" s="1429"/>
      <c r="J31" s="1429"/>
      <c r="K31" s="342"/>
      <c r="L31" s="355"/>
    </row>
    <row r="32" spans="1:17" ht="12.75" customHeight="1">
      <c r="A32" s="355"/>
      <c r="B32" s="353"/>
      <c r="C32" s="1425" t="s">
        <v>8</v>
      </c>
      <c r="D32" s="1425"/>
      <c r="E32" s="970">
        <v>14</v>
      </c>
      <c r="F32" s="352"/>
      <c r="G32" s="334"/>
      <c r="H32" s="343"/>
      <c r="I32" s="343"/>
      <c r="J32" s="343"/>
      <c r="K32" s="342"/>
      <c r="L32" s="355"/>
    </row>
    <row r="33" spans="1:12" ht="12.75" customHeight="1">
      <c r="A33" s="355"/>
      <c r="B33" s="353"/>
      <c r="C33" s="1425" t="s">
        <v>26</v>
      </c>
      <c r="D33" s="1425"/>
      <c r="E33" s="970">
        <v>14</v>
      </c>
      <c r="F33" s="352"/>
      <c r="G33" s="334"/>
      <c r="H33" s="343"/>
      <c r="I33" s="343"/>
      <c r="J33" s="343"/>
      <c r="K33" s="342"/>
      <c r="L33" s="355"/>
    </row>
    <row r="34" spans="1:12" ht="12.75" customHeight="1">
      <c r="A34" s="355"/>
      <c r="B34" s="353"/>
      <c r="C34" s="1425" t="s">
        <v>6</v>
      </c>
      <c r="D34" s="1425"/>
      <c r="E34" s="970">
        <v>15</v>
      </c>
      <c r="F34" s="352"/>
      <c r="G34" s="334"/>
      <c r="H34" s="343"/>
      <c r="I34" s="343"/>
      <c r="J34" s="343"/>
      <c r="K34" s="342"/>
      <c r="L34" s="355"/>
    </row>
    <row r="35" spans="1:12" ht="22.5" customHeight="1">
      <c r="A35" s="355"/>
      <c r="B35" s="353"/>
      <c r="C35" s="1431" t="s">
        <v>50</v>
      </c>
      <c r="D35" s="1431"/>
      <c r="E35" s="970">
        <v>16</v>
      </c>
      <c r="F35" s="352"/>
      <c r="G35" s="334"/>
      <c r="H35" s="343"/>
      <c r="I35" s="343"/>
      <c r="J35" s="343"/>
      <c r="K35" s="342"/>
      <c r="L35" s="355"/>
    </row>
    <row r="36" spans="1:12" ht="12.75" customHeight="1">
      <c r="A36" s="355"/>
      <c r="B36" s="359"/>
      <c r="C36" s="1425" t="s">
        <v>14</v>
      </c>
      <c r="D36" s="1425"/>
      <c r="E36" s="970">
        <v>16</v>
      </c>
      <c r="F36" s="352"/>
      <c r="G36" s="334"/>
      <c r="H36" s="334"/>
      <c r="I36" s="334"/>
      <c r="J36" s="335"/>
      <c r="K36" s="336"/>
      <c r="L36" s="355"/>
    </row>
    <row r="37" spans="1:12" ht="12.75" customHeight="1">
      <c r="A37" s="355"/>
      <c r="B37" s="353"/>
      <c r="C37" s="1423" t="s">
        <v>31</v>
      </c>
      <c r="D37" s="1423"/>
      <c r="E37" s="970">
        <v>17</v>
      </c>
      <c r="F37" s="352"/>
      <c r="G37" s="334"/>
      <c r="H37" s="334"/>
      <c r="I37" s="334"/>
      <c r="J37" s="344"/>
      <c r="K37" s="344"/>
      <c r="L37" s="355"/>
    </row>
    <row r="38" spans="1:12" ht="13.5" thickBot="1">
      <c r="A38" s="355"/>
      <c r="B38" s="355"/>
      <c r="C38" s="352"/>
      <c r="D38" s="352"/>
      <c r="E38" s="972"/>
      <c r="F38" s="352"/>
      <c r="G38" s="334"/>
      <c r="H38" s="334"/>
      <c r="I38" s="334"/>
      <c r="J38" s="344"/>
      <c r="K38" s="344"/>
      <c r="L38" s="355"/>
    </row>
    <row r="39" spans="1:12" ht="13.5" customHeight="1" thickBot="1">
      <c r="A39" s="355"/>
      <c r="B39" s="444"/>
      <c r="C39" s="1432" t="s">
        <v>29</v>
      </c>
      <c r="D39" s="1433"/>
      <c r="E39" s="971">
        <v>18</v>
      </c>
      <c r="F39" s="352"/>
      <c r="G39" s="334"/>
      <c r="H39" s="334"/>
      <c r="I39" s="334"/>
      <c r="J39" s="344"/>
      <c r="K39" s="344"/>
      <c r="L39" s="355"/>
    </row>
    <row r="40" spans="1:12">
      <c r="A40" s="355"/>
      <c r="B40" s="355"/>
      <c r="C40" s="1423" t="s">
        <v>30</v>
      </c>
      <c r="D40" s="1423"/>
      <c r="E40" s="970">
        <v>18</v>
      </c>
      <c r="F40" s="352"/>
      <c r="G40" s="334"/>
      <c r="H40" s="334"/>
      <c r="I40" s="334"/>
      <c r="J40" s="345"/>
      <c r="K40" s="345"/>
      <c r="L40" s="355"/>
    </row>
    <row r="41" spans="1:12">
      <c r="A41" s="355"/>
      <c r="B41" s="359"/>
      <c r="C41" s="1423" t="s">
        <v>0</v>
      </c>
      <c r="D41" s="1423"/>
      <c r="E41" s="970">
        <v>19</v>
      </c>
      <c r="F41" s="352"/>
      <c r="G41" s="334"/>
      <c r="H41" s="334"/>
      <c r="I41" s="334"/>
      <c r="J41" s="346"/>
      <c r="K41" s="347"/>
      <c r="L41" s="355"/>
    </row>
    <row r="42" spans="1:12">
      <c r="A42" s="355"/>
      <c r="B42" s="359"/>
      <c r="C42" s="1423" t="s">
        <v>16</v>
      </c>
      <c r="D42" s="1423"/>
      <c r="E42" s="970">
        <v>19</v>
      </c>
      <c r="F42" s="352"/>
      <c r="G42" s="334"/>
      <c r="H42" s="334"/>
      <c r="I42" s="334"/>
      <c r="J42" s="346"/>
      <c r="K42" s="347"/>
      <c r="L42" s="355"/>
    </row>
    <row r="43" spans="1:12">
      <c r="A43" s="355"/>
      <c r="B43" s="359"/>
      <c r="C43" s="1423" t="s">
        <v>1</v>
      </c>
      <c r="D43" s="1423"/>
      <c r="E43" s="973">
        <v>19</v>
      </c>
      <c r="F43" s="362"/>
      <c r="G43" s="348"/>
      <c r="H43" s="349"/>
      <c r="I43" s="348"/>
      <c r="J43" s="348"/>
      <c r="K43" s="348"/>
      <c r="L43" s="355"/>
    </row>
    <row r="44" spans="1:12">
      <c r="A44" s="355"/>
      <c r="B44" s="359"/>
      <c r="C44" s="1423" t="s">
        <v>22</v>
      </c>
      <c r="D44" s="1423"/>
      <c r="E44" s="973">
        <v>19</v>
      </c>
      <c r="F44" s="362"/>
      <c r="G44" s="348"/>
      <c r="H44" s="349"/>
      <c r="I44" s="348"/>
      <c r="J44" s="348"/>
      <c r="K44" s="348"/>
      <c r="L44" s="355"/>
    </row>
    <row r="45" spans="1:12" ht="12.75" customHeight="1" thickBot="1">
      <c r="A45" s="355"/>
      <c r="B45" s="358"/>
      <c r="C45" s="358"/>
      <c r="D45" s="358"/>
      <c r="E45" s="974"/>
      <c r="F45" s="354"/>
      <c r="G45" s="346"/>
      <c r="H45" s="349"/>
      <c r="I45" s="346"/>
      <c r="J45" s="346"/>
      <c r="K45" s="347"/>
      <c r="L45" s="355"/>
    </row>
    <row r="46" spans="1:12" ht="13.5" customHeight="1" thickBot="1">
      <c r="A46" s="355"/>
      <c r="B46" s="378"/>
      <c r="C46" s="1434" t="s">
        <v>38</v>
      </c>
      <c r="D46" s="1433"/>
      <c r="E46" s="969">
        <v>20</v>
      </c>
      <c r="F46" s="354"/>
      <c r="G46" s="346"/>
      <c r="H46" s="349"/>
      <c r="I46" s="346"/>
      <c r="J46" s="346"/>
      <c r="K46" s="347"/>
      <c r="L46" s="355"/>
    </row>
    <row r="47" spans="1:12">
      <c r="A47" s="355"/>
      <c r="B47" s="355"/>
      <c r="C47" s="1423" t="s">
        <v>47</v>
      </c>
      <c r="D47" s="1423"/>
      <c r="E47" s="973">
        <v>20</v>
      </c>
      <c r="F47" s="354"/>
      <c r="G47" s="346"/>
      <c r="H47" s="349"/>
      <c r="I47" s="346"/>
      <c r="J47" s="346"/>
      <c r="K47" s="347"/>
      <c r="L47" s="355"/>
    </row>
    <row r="48" spans="1:12" ht="12.75" customHeight="1">
      <c r="A48" s="355"/>
      <c r="B48" s="358"/>
      <c r="C48" s="1424" t="s">
        <v>490</v>
      </c>
      <c r="D48" s="1424"/>
      <c r="E48" s="975">
        <v>21</v>
      </c>
      <c r="F48" s="354"/>
      <c r="G48" s="346"/>
      <c r="H48" s="349"/>
      <c r="I48" s="346"/>
      <c r="J48" s="346"/>
      <c r="K48" s="347"/>
      <c r="L48" s="355"/>
    </row>
    <row r="49" spans="1:12" ht="11.25" customHeight="1" thickBot="1">
      <c r="A49" s="355"/>
      <c r="B49" s="355"/>
      <c r="C49" s="363"/>
      <c r="D49" s="363"/>
      <c r="E49" s="970"/>
      <c r="F49" s="354"/>
      <c r="G49" s="346"/>
      <c r="H49" s="349"/>
      <c r="I49" s="346"/>
      <c r="J49" s="346"/>
      <c r="K49" s="347"/>
      <c r="L49" s="355"/>
    </row>
    <row r="50" spans="1:12" ht="13.5" thickBot="1">
      <c r="A50" s="355"/>
      <c r="B50" s="374"/>
      <c r="C50" s="364" t="s">
        <v>4</v>
      </c>
      <c r="D50" s="364"/>
      <c r="E50" s="969">
        <v>22</v>
      </c>
      <c r="F50" s="362"/>
      <c r="G50" s="348"/>
      <c r="H50" s="349"/>
      <c r="I50" s="348"/>
      <c r="J50" s="348"/>
      <c r="K50" s="348"/>
      <c r="L50" s="355"/>
    </row>
    <row r="51" spans="1:12" ht="23.25" customHeight="1">
      <c r="A51" s="355"/>
      <c r="B51" s="365"/>
      <c r="C51" s="366"/>
      <c r="D51" s="366"/>
      <c r="E51" s="976"/>
      <c r="F51" s="354"/>
      <c r="G51" s="346"/>
      <c r="H51" s="349"/>
      <c r="I51" s="346"/>
      <c r="J51" s="346"/>
      <c r="K51" s="347"/>
      <c r="L51" s="355"/>
    </row>
    <row r="52" spans="1:12" ht="21" customHeight="1">
      <c r="A52" s="355"/>
      <c r="B52" s="355"/>
      <c r="C52" s="353"/>
      <c r="D52" s="353"/>
      <c r="E52" s="974"/>
      <c r="F52" s="354"/>
      <c r="G52" s="346"/>
      <c r="H52" s="349"/>
      <c r="I52" s="346"/>
      <c r="J52" s="346"/>
      <c r="K52" s="347"/>
      <c r="L52" s="355"/>
    </row>
    <row r="53" spans="1:12" ht="19.5" customHeight="1">
      <c r="A53" s="355"/>
      <c r="B53" s="963" t="s">
        <v>51</v>
      </c>
      <c r="C53" s="963"/>
      <c r="D53" s="373"/>
      <c r="E53" s="977"/>
      <c r="F53" s="354"/>
      <c r="G53" s="346"/>
      <c r="H53" s="349"/>
      <c r="I53" s="346"/>
      <c r="J53" s="346"/>
      <c r="K53" s="347"/>
      <c r="L53" s="355"/>
    </row>
    <row r="54" spans="1:12" ht="23.25" customHeight="1">
      <c r="A54" s="355"/>
      <c r="B54" s="355"/>
      <c r="C54" s="355"/>
      <c r="D54" s="355"/>
      <c r="E54" s="977"/>
      <c r="F54" s="354"/>
      <c r="G54" s="346"/>
      <c r="H54" s="349"/>
      <c r="I54" s="346"/>
      <c r="J54" s="346"/>
      <c r="K54" s="347"/>
      <c r="L54" s="355"/>
    </row>
    <row r="55" spans="1:12" ht="22.5" customHeight="1">
      <c r="A55" s="355"/>
      <c r="B55" s="964" t="s">
        <v>469</v>
      </c>
      <c r="C55" s="962"/>
      <c r="D55" s="981">
        <v>41856</v>
      </c>
      <c r="E55" s="978"/>
      <c r="F55" s="962"/>
      <c r="G55" s="346"/>
      <c r="H55" s="349"/>
      <c r="I55" s="346"/>
      <c r="J55" s="346"/>
      <c r="K55" s="347"/>
      <c r="L55" s="355"/>
    </row>
    <row r="56" spans="1:12" ht="22.5" customHeight="1">
      <c r="A56" s="355"/>
      <c r="B56" s="964" t="s">
        <v>470</v>
      </c>
      <c r="C56" s="445"/>
      <c r="D56" s="982">
        <v>41857</v>
      </c>
      <c r="E56" s="1183"/>
      <c r="F56" s="446"/>
      <c r="G56" s="346"/>
      <c r="H56" s="349"/>
      <c r="I56" s="346"/>
      <c r="J56" s="346"/>
      <c r="K56" s="347"/>
      <c r="L56" s="355"/>
    </row>
    <row r="57" spans="1:12" s="171" customFormat="1" ht="18" customHeight="1">
      <c r="A57" s="357"/>
      <c r="B57" s="1422"/>
      <c r="C57" s="1422"/>
      <c r="D57" s="1422"/>
      <c r="E57" s="974"/>
      <c r="F57" s="353"/>
      <c r="G57" s="350"/>
      <c r="H57" s="350"/>
      <c r="I57" s="350"/>
      <c r="J57" s="350"/>
      <c r="K57" s="350"/>
      <c r="L57" s="357"/>
    </row>
    <row r="58" spans="1:12" ht="7.5" customHeight="1">
      <c r="A58" s="355"/>
      <c r="B58" s="1422"/>
      <c r="C58" s="1422"/>
      <c r="D58" s="1422"/>
      <c r="E58" s="979"/>
      <c r="F58" s="356"/>
      <c r="G58" s="356"/>
      <c r="H58" s="356"/>
      <c r="I58" s="356"/>
      <c r="J58" s="356"/>
      <c r="K58" s="356"/>
      <c r="L58" s="356"/>
    </row>
    <row r="59" spans="1:12" ht="21" customHeight="1"/>
    <row r="60" spans="1:12" ht="21" customHeight="1"/>
    <row r="70" spans="11:12" ht="8.25" customHeight="1"/>
    <row r="72" spans="11:12" ht="9" customHeight="1">
      <c r="L72" s="184"/>
    </row>
    <row r="73" spans="11:12" ht="8.25" customHeight="1">
      <c r="K73" s="1430"/>
      <c r="L73" s="1430"/>
    </row>
    <row r="74" spans="11:12" ht="9.75" customHeight="1"/>
  </sheetData>
  <mergeCells count="28">
    <mergeCell ref="B5:E5"/>
    <mergeCell ref="H25:J31"/>
    <mergeCell ref="K73:L73"/>
    <mergeCell ref="C35:D35"/>
    <mergeCell ref="C39:D39"/>
    <mergeCell ref="C40:D40"/>
    <mergeCell ref="C41:D41"/>
    <mergeCell ref="C42:D42"/>
    <mergeCell ref="C43:D43"/>
    <mergeCell ref="C44:D44"/>
    <mergeCell ref="C46:D46"/>
    <mergeCell ref="C47:D47"/>
    <mergeCell ref="C48:D48"/>
    <mergeCell ref="C31:D31"/>
    <mergeCell ref="C32:D32"/>
    <mergeCell ref="C33:D33"/>
    <mergeCell ref="B57:D58"/>
    <mergeCell ref="C24:D24"/>
    <mergeCell ref="C19:D19"/>
    <mergeCell ref="C20:D20"/>
    <mergeCell ref="C21:D21"/>
    <mergeCell ref="C22:D22"/>
    <mergeCell ref="C23:D23"/>
    <mergeCell ref="C34:D34"/>
    <mergeCell ref="C36:D36"/>
    <mergeCell ref="C37:D37"/>
    <mergeCell ref="C27:D27"/>
    <mergeCell ref="C28:D28"/>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tabColor theme="6"/>
  </sheetPr>
  <dimension ref="A1:M75"/>
  <sheetViews>
    <sheetView zoomScaleNormal="100" workbookViewId="0"/>
  </sheetViews>
  <sheetFormatPr defaultRowHeight="12.75"/>
  <cols>
    <col min="1" max="1" width="1" style="494" customWidth="1"/>
    <col min="2" max="2" width="2.5703125" style="494" customWidth="1"/>
    <col min="3" max="3" width="1" style="494" customWidth="1"/>
    <col min="4" max="4" width="42.42578125" style="494" customWidth="1"/>
    <col min="5" max="5" width="0.28515625" style="494" customWidth="1"/>
    <col min="6" max="6" width="8.85546875" style="494" customWidth="1"/>
    <col min="7" max="7" width="11" style="494" customWidth="1"/>
    <col min="8" max="10" width="10.85546875" style="494" customWidth="1"/>
    <col min="11" max="11" width="2.5703125" style="494" customWidth="1"/>
    <col min="12" max="12" width="1" style="494" customWidth="1"/>
    <col min="13" max="16384" width="9.140625" style="494"/>
  </cols>
  <sheetData>
    <row r="1" spans="1:13">
      <c r="A1" s="489"/>
      <c r="B1" s="686"/>
      <c r="C1" s="1546"/>
      <c r="D1" s="1546"/>
      <c r="E1" s="1101"/>
      <c r="F1" s="493"/>
      <c r="G1" s="493"/>
      <c r="H1" s="493"/>
      <c r="I1" s="493"/>
      <c r="J1" s="1547"/>
      <c r="K1" s="1547"/>
      <c r="L1" s="489"/>
    </row>
    <row r="2" spans="1:13">
      <c r="A2" s="489"/>
      <c r="B2" s="1069"/>
      <c r="C2" s="1070"/>
      <c r="D2" s="1070"/>
      <c r="E2" s="1103"/>
      <c r="F2" s="687"/>
      <c r="G2" s="687"/>
      <c r="H2" s="499"/>
      <c r="I2" s="499"/>
      <c r="J2" s="1548" t="s">
        <v>71</v>
      </c>
      <c r="K2" s="499"/>
      <c r="L2" s="489"/>
    </row>
    <row r="3" spans="1:13" ht="13.5" thickBot="1">
      <c r="A3" s="489"/>
      <c r="B3" s="562"/>
      <c r="C3" s="499"/>
      <c r="D3" s="499"/>
      <c r="E3" s="499"/>
      <c r="F3" s="499"/>
      <c r="G3" s="499"/>
      <c r="H3" s="499"/>
      <c r="I3" s="499"/>
      <c r="J3" s="1549"/>
      <c r="K3" s="903"/>
      <c r="L3" s="489"/>
    </row>
    <row r="4" spans="1:13" ht="13.5" thickBot="1">
      <c r="A4" s="489"/>
      <c r="B4" s="562"/>
      <c r="C4" s="1550" t="s">
        <v>504</v>
      </c>
      <c r="D4" s="1551"/>
      <c r="E4" s="1551"/>
      <c r="F4" s="1551"/>
      <c r="G4" s="1551"/>
      <c r="H4" s="1551"/>
      <c r="I4" s="1551"/>
      <c r="J4" s="1552"/>
      <c r="K4" s="499"/>
      <c r="L4" s="489"/>
      <c r="M4" s="904"/>
    </row>
    <row r="5" spans="1:13" ht="4.5" customHeight="1">
      <c r="A5" s="489"/>
      <c r="B5" s="562"/>
      <c r="C5" s="499"/>
      <c r="D5" s="499"/>
      <c r="E5" s="499"/>
      <c r="F5" s="499"/>
      <c r="G5" s="499"/>
      <c r="H5" s="499"/>
      <c r="I5" s="499"/>
      <c r="J5" s="903"/>
      <c r="K5" s="499"/>
      <c r="L5" s="489"/>
      <c r="M5" s="904"/>
    </row>
    <row r="6" spans="1:13" s="503" customFormat="1" ht="51" customHeight="1">
      <c r="A6" s="501"/>
      <c r="B6" s="679"/>
      <c r="C6" s="1554">
        <v>2011</v>
      </c>
      <c r="D6" s="1555"/>
      <c r="E6" s="689"/>
      <c r="F6" s="1071" t="s">
        <v>474</v>
      </c>
      <c r="G6" s="1072" t="s">
        <v>276</v>
      </c>
      <c r="H6" s="1071" t="s">
        <v>528</v>
      </c>
      <c r="I6" s="1071" t="s">
        <v>505</v>
      </c>
      <c r="J6" s="1071" t="s">
        <v>529</v>
      </c>
      <c r="K6" s="497"/>
      <c r="L6" s="501"/>
      <c r="M6" s="904"/>
    </row>
    <row r="7" spans="1:13" s="531" customFormat="1" ht="14.25" customHeight="1">
      <c r="A7" s="527"/>
      <c r="B7" s="905"/>
      <c r="C7" s="1553" t="s">
        <v>69</v>
      </c>
      <c r="D7" s="1553"/>
      <c r="E7" s="1102"/>
      <c r="F7" s="1104">
        <v>8738</v>
      </c>
      <c r="G7" s="1110">
        <v>630151</v>
      </c>
      <c r="H7" s="1111">
        <v>31.1</v>
      </c>
      <c r="I7" s="1112">
        <v>36.9</v>
      </c>
      <c r="J7" s="1113">
        <v>430</v>
      </c>
      <c r="K7" s="906"/>
      <c r="L7" s="527"/>
    </row>
    <row r="8" spans="1:13" s="503" customFormat="1" ht="12.75" customHeight="1">
      <c r="A8" s="501"/>
      <c r="B8" s="679"/>
      <c r="C8" s="1073" t="s">
        <v>417</v>
      </c>
      <c r="D8" s="1074"/>
      <c r="E8" s="1074"/>
      <c r="F8" s="1105">
        <v>101</v>
      </c>
      <c r="G8" s="1114">
        <v>2812</v>
      </c>
      <c r="H8" s="1115">
        <v>10.8</v>
      </c>
      <c r="I8" s="1116">
        <v>25.1</v>
      </c>
      <c r="J8" s="1117">
        <v>213</v>
      </c>
      <c r="K8" s="1075"/>
      <c r="L8" s="501"/>
    </row>
    <row r="9" spans="1:13" s="503" customFormat="1" ht="24" customHeight="1">
      <c r="A9" s="501"/>
      <c r="B9" s="679"/>
      <c r="C9" s="1073"/>
      <c r="D9" s="1076" t="s">
        <v>506</v>
      </c>
      <c r="E9" s="1076"/>
      <c r="F9" s="1106">
        <v>92</v>
      </c>
      <c r="G9" s="1118">
        <v>2393</v>
      </c>
      <c r="H9" s="1119">
        <v>11</v>
      </c>
      <c r="I9" s="1120">
        <v>25.3</v>
      </c>
      <c r="J9" s="1121">
        <v>225</v>
      </c>
      <c r="K9" s="1075"/>
      <c r="L9" s="501"/>
    </row>
    <row r="10" spans="1:13" s="503" customFormat="1" ht="12.75" customHeight="1">
      <c r="A10" s="501"/>
      <c r="B10" s="679"/>
      <c r="C10" s="1073"/>
      <c r="D10" s="1076" t="s">
        <v>507</v>
      </c>
      <c r="E10" s="1076"/>
      <c r="F10" s="1106">
        <v>9</v>
      </c>
      <c r="G10" s="1118">
        <v>419</v>
      </c>
      <c r="H10" s="1119">
        <v>9.9</v>
      </c>
      <c r="I10" s="1120">
        <v>24</v>
      </c>
      <c r="J10" s="1121">
        <v>143</v>
      </c>
      <c r="K10" s="1075"/>
      <c r="L10" s="501"/>
    </row>
    <row r="11" spans="1:13" s="1082" customFormat="1" ht="12.75" customHeight="1">
      <c r="A11" s="1079"/>
      <c r="B11" s="1080"/>
      <c r="C11" s="1073" t="s">
        <v>418</v>
      </c>
      <c r="D11" s="1081"/>
      <c r="E11" s="1081"/>
      <c r="F11" s="1105">
        <v>57</v>
      </c>
      <c r="G11" s="1114">
        <v>2419</v>
      </c>
      <c r="H11" s="1115">
        <v>29.8</v>
      </c>
      <c r="I11" s="1116">
        <v>35.299999999999997</v>
      </c>
      <c r="J11" s="1117">
        <v>579</v>
      </c>
      <c r="K11" s="680"/>
      <c r="L11" s="1079"/>
    </row>
    <row r="12" spans="1:13" s="1082" customFormat="1" ht="12.75" customHeight="1">
      <c r="A12" s="1079"/>
      <c r="B12" s="1080"/>
      <c r="C12" s="1073" t="s">
        <v>419</v>
      </c>
      <c r="D12" s="1081"/>
      <c r="E12" s="1081"/>
      <c r="F12" s="1105">
        <v>2029</v>
      </c>
      <c r="G12" s="1114">
        <v>142393</v>
      </c>
      <c r="H12" s="1115">
        <v>28.1</v>
      </c>
      <c r="I12" s="1116">
        <v>41.3</v>
      </c>
      <c r="J12" s="1117">
        <v>423</v>
      </c>
      <c r="K12" s="680"/>
      <c r="L12" s="1079"/>
    </row>
    <row r="13" spans="1:13" s="503" customFormat="1" ht="12.75" customHeight="1">
      <c r="A13" s="501"/>
      <c r="B13" s="679"/>
      <c r="C13" s="1083"/>
      <c r="D13" s="1076" t="s">
        <v>509</v>
      </c>
      <c r="E13" s="1076"/>
      <c r="F13" s="1106">
        <v>295</v>
      </c>
      <c r="G13" s="1118">
        <v>22352</v>
      </c>
      <c r="H13" s="1119">
        <v>30</v>
      </c>
      <c r="I13" s="1120">
        <v>26.2</v>
      </c>
      <c r="J13" s="1121">
        <v>342</v>
      </c>
      <c r="K13" s="1075"/>
      <c r="L13" s="501"/>
    </row>
    <row r="14" spans="1:13" s="503" customFormat="1" ht="12.75" customHeight="1">
      <c r="A14" s="501"/>
      <c r="B14" s="679"/>
      <c r="C14" s="1083"/>
      <c r="D14" s="1076" t="s">
        <v>510</v>
      </c>
      <c r="E14" s="1076"/>
      <c r="F14" s="1106">
        <v>248</v>
      </c>
      <c r="G14" s="1118">
        <v>12444</v>
      </c>
      <c r="H14" s="1119">
        <v>8.6999999999999993</v>
      </c>
      <c r="I14" s="1120">
        <v>59.2</v>
      </c>
      <c r="J14" s="1121">
        <v>471</v>
      </c>
      <c r="K14" s="1075"/>
      <c r="L14" s="501"/>
    </row>
    <row r="15" spans="1:13" s="503" customFormat="1" ht="12.75" customHeight="1">
      <c r="A15" s="501"/>
      <c r="B15" s="679"/>
      <c r="C15" s="1083"/>
      <c r="D15" s="1076" t="s">
        <v>497</v>
      </c>
      <c r="E15" s="1076"/>
      <c r="F15" s="1106">
        <v>91</v>
      </c>
      <c r="G15" s="1118">
        <v>5085</v>
      </c>
      <c r="H15" s="1119">
        <v>27.3</v>
      </c>
      <c r="I15" s="1120">
        <v>21.6</v>
      </c>
      <c r="J15" s="1121">
        <v>198</v>
      </c>
      <c r="K15" s="1075"/>
      <c r="L15" s="501"/>
    </row>
    <row r="16" spans="1:13" s="503" customFormat="1" ht="24" customHeight="1">
      <c r="A16" s="501"/>
      <c r="B16" s="679"/>
      <c r="C16" s="1083"/>
      <c r="D16" s="1076" t="s">
        <v>511</v>
      </c>
      <c r="E16" s="1076"/>
      <c r="F16" s="1106">
        <v>123</v>
      </c>
      <c r="G16" s="1118">
        <v>8237</v>
      </c>
      <c r="H16" s="1119">
        <v>39.700000000000003</v>
      </c>
      <c r="I16" s="1120">
        <v>29</v>
      </c>
      <c r="J16" s="1121">
        <v>496</v>
      </c>
      <c r="K16" s="1075"/>
      <c r="L16" s="501"/>
    </row>
    <row r="17" spans="1:12" s="503" customFormat="1" ht="24" customHeight="1">
      <c r="A17" s="501"/>
      <c r="B17" s="679"/>
      <c r="C17" s="1083"/>
      <c r="D17" s="1076" t="s">
        <v>512</v>
      </c>
      <c r="E17" s="1076"/>
      <c r="F17" s="1106">
        <v>86</v>
      </c>
      <c r="G17" s="1118">
        <v>6961</v>
      </c>
      <c r="H17" s="1119">
        <v>53.1</v>
      </c>
      <c r="I17" s="1120">
        <v>62.6</v>
      </c>
      <c r="J17" s="1121">
        <v>591</v>
      </c>
      <c r="K17" s="1075"/>
      <c r="L17" s="501"/>
    </row>
    <row r="18" spans="1:12" s="503" customFormat="1" ht="12.75" customHeight="1">
      <c r="A18" s="501"/>
      <c r="B18" s="679"/>
      <c r="C18" s="1083"/>
      <c r="D18" s="1076" t="s">
        <v>498</v>
      </c>
      <c r="E18" s="1076"/>
      <c r="F18" s="1106">
        <v>35</v>
      </c>
      <c r="G18" s="1118">
        <v>4125</v>
      </c>
      <c r="H18" s="1119">
        <v>68.2</v>
      </c>
      <c r="I18" s="1120">
        <v>49</v>
      </c>
      <c r="J18" s="1121">
        <v>618</v>
      </c>
      <c r="K18" s="1075"/>
      <c r="L18" s="501"/>
    </row>
    <row r="19" spans="1:12" s="503" customFormat="1" ht="12.75" customHeight="1">
      <c r="A19" s="501"/>
      <c r="B19" s="679"/>
      <c r="C19" s="1083"/>
      <c r="D19" s="1076" t="s">
        <v>499</v>
      </c>
      <c r="E19" s="1076"/>
      <c r="F19" s="1106">
        <v>149</v>
      </c>
      <c r="G19" s="1118">
        <v>10194</v>
      </c>
      <c r="H19" s="1119">
        <v>47.7</v>
      </c>
      <c r="I19" s="1120">
        <v>40.799999999999997</v>
      </c>
      <c r="J19" s="1121">
        <v>454</v>
      </c>
      <c r="K19" s="1075"/>
      <c r="L19" s="501"/>
    </row>
    <row r="20" spans="1:12" s="503" customFormat="1" ht="12.75" customHeight="1">
      <c r="A20" s="501"/>
      <c r="B20" s="679"/>
      <c r="C20" s="1083"/>
      <c r="D20" s="1076" t="s">
        <v>500</v>
      </c>
      <c r="E20" s="1076"/>
      <c r="F20" s="1106">
        <v>165</v>
      </c>
      <c r="G20" s="1118">
        <v>10555</v>
      </c>
      <c r="H20" s="1119">
        <v>31</v>
      </c>
      <c r="I20" s="1120">
        <v>39</v>
      </c>
      <c r="J20" s="1121">
        <v>434</v>
      </c>
      <c r="K20" s="1075"/>
      <c r="L20" s="501"/>
    </row>
    <row r="21" spans="1:12" s="503" customFormat="1" ht="12.75" customHeight="1">
      <c r="A21" s="501"/>
      <c r="B21" s="679"/>
      <c r="C21" s="1083"/>
      <c r="D21" s="1076" t="s">
        <v>513</v>
      </c>
      <c r="E21" s="1076"/>
      <c r="F21" s="1106">
        <v>368</v>
      </c>
      <c r="G21" s="1118">
        <v>15453</v>
      </c>
      <c r="H21" s="1119">
        <v>24.8</v>
      </c>
      <c r="I21" s="1120">
        <v>37.200000000000003</v>
      </c>
      <c r="J21" s="1121">
        <v>365</v>
      </c>
      <c r="K21" s="1075"/>
      <c r="L21" s="501"/>
    </row>
    <row r="22" spans="1:12" s="503" customFormat="1" ht="24" customHeight="1">
      <c r="A22" s="501"/>
      <c r="B22" s="679"/>
      <c r="C22" s="1083"/>
      <c r="D22" s="1076" t="s">
        <v>514</v>
      </c>
      <c r="E22" s="1076"/>
      <c r="F22" s="1106">
        <v>222</v>
      </c>
      <c r="G22" s="1118">
        <v>19560</v>
      </c>
      <c r="H22" s="1119">
        <v>44.9</v>
      </c>
      <c r="I22" s="1120">
        <v>36.4</v>
      </c>
      <c r="J22" s="1121">
        <v>406</v>
      </c>
      <c r="K22" s="1075"/>
      <c r="L22" s="501"/>
    </row>
    <row r="23" spans="1:12" s="503" customFormat="1" ht="24" customHeight="1">
      <c r="A23" s="501"/>
      <c r="B23" s="679"/>
      <c r="C23" s="1083"/>
      <c r="D23" s="1076" t="s">
        <v>515</v>
      </c>
      <c r="E23" s="1076"/>
      <c r="F23" s="1106">
        <v>92</v>
      </c>
      <c r="G23" s="1118">
        <v>17674</v>
      </c>
      <c r="H23" s="1119">
        <v>60</v>
      </c>
      <c r="I23" s="1120">
        <v>64</v>
      </c>
      <c r="J23" s="1121">
        <v>474</v>
      </c>
      <c r="K23" s="1075"/>
      <c r="L23" s="501"/>
    </row>
    <row r="24" spans="1:12" s="503" customFormat="1" ht="12.75" customHeight="1">
      <c r="A24" s="501"/>
      <c r="B24" s="679"/>
      <c r="C24" s="1083"/>
      <c r="D24" s="1076" t="s">
        <v>471</v>
      </c>
      <c r="E24" s="1076"/>
      <c r="F24" s="1106">
        <v>58</v>
      </c>
      <c r="G24" s="1118">
        <v>4505</v>
      </c>
      <c r="H24" s="1119">
        <v>21.2</v>
      </c>
      <c r="I24" s="1120">
        <v>27.7</v>
      </c>
      <c r="J24" s="1121">
        <v>205</v>
      </c>
      <c r="K24" s="1075"/>
      <c r="L24" s="501"/>
    </row>
    <row r="25" spans="1:12" s="503" customFormat="1" ht="12.75" customHeight="1">
      <c r="A25" s="501"/>
      <c r="B25" s="679"/>
      <c r="C25" s="1083"/>
      <c r="D25" s="1076" t="s">
        <v>472</v>
      </c>
      <c r="E25" s="1076"/>
      <c r="F25" s="1106">
        <v>37</v>
      </c>
      <c r="G25" s="1118">
        <v>2057</v>
      </c>
      <c r="H25" s="1119">
        <v>25.6</v>
      </c>
      <c r="I25" s="1120">
        <v>26.1</v>
      </c>
      <c r="J25" s="1121">
        <v>213</v>
      </c>
      <c r="K25" s="1075"/>
      <c r="L25" s="501"/>
    </row>
    <row r="26" spans="1:12" s="503" customFormat="1" ht="12.75" customHeight="1">
      <c r="A26" s="501"/>
      <c r="B26" s="679"/>
      <c r="C26" s="1083"/>
      <c r="D26" s="1076" t="s">
        <v>501</v>
      </c>
      <c r="E26" s="1076"/>
      <c r="F26" s="1106">
        <v>60</v>
      </c>
      <c r="G26" s="1118">
        <v>3191</v>
      </c>
      <c r="H26" s="1119">
        <v>31.5</v>
      </c>
      <c r="I26" s="1120">
        <v>47.8</v>
      </c>
      <c r="J26" s="1121">
        <v>753</v>
      </c>
      <c r="K26" s="1075"/>
      <c r="L26" s="501"/>
    </row>
    <row r="27" spans="1:12" s="1087" customFormat="1" ht="12.75" customHeight="1">
      <c r="A27" s="1084"/>
      <c r="B27" s="1085"/>
      <c r="C27" s="1073" t="s">
        <v>420</v>
      </c>
      <c r="D27" s="1076"/>
      <c r="E27" s="1076"/>
      <c r="F27" s="1107">
        <v>27</v>
      </c>
      <c r="G27" s="1122">
        <v>4235</v>
      </c>
      <c r="H27" s="1115">
        <v>61.7</v>
      </c>
      <c r="I27" s="1116">
        <v>40.9</v>
      </c>
      <c r="J27" s="1117">
        <v>1190</v>
      </c>
      <c r="K27" s="1086"/>
      <c r="L27" s="1084"/>
    </row>
    <row r="28" spans="1:12" s="1087" customFormat="1" ht="12.75" customHeight="1">
      <c r="A28" s="1084"/>
      <c r="B28" s="1085"/>
      <c r="C28" s="1073" t="s">
        <v>421</v>
      </c>
      <c r="D28" s="1076"/>
      <c r="E28" s="1076"/>
      <c r="F28" s="1107">
        <v>149</v>
      </c>
      <c r="G28" s="1122">
        <v>11586</v>
      </c>
      <c r="H28" s="1115">
        <v>58</v>
      </c>
      <c r="I28" s="1116">
        <v>24</v>
      </c>
      <c r="J28" s="1117">
        <v>245</v>
      </c>
      <c r="K28" s="1086"/>
      <c r="L28" s="1084"/>
    </row>
    <row r="29" spans="1:12" s="1087" customFormat="1" ht="12.75" customHeight="1">
      <c r="A29" s="1084"/>
      <c r="B29" s="1085"/>
      <c r="C29" s="1073" t="s">
        <v>422</v>
      </c>
      <c r="D29" s="1076"/>
      <c r="E29" s="1076"/>
      <c r="F29" s="1107">
        <v>775</v>
      </c>
      <c r="G29" s="1122">
        <v>30478</v>
      </c>
      <c r="H29" s="1115">
        <v>18.2</v>
      </c>
      <c r="I29" s="1116">
        <v>31.7</v>
      </c>
      <c r="J29" s="1117">
        <v>313</v>
      </c>
      <c r="K29" s="1086"/>
      <c r="L29" s="1084"/>
    </row>
    <row r="30" spans="1:12" s="1087" customFormat="1" ht="24" customHeight="1">
      <c r="A30" s="1084"/>
      <c r="B30" s="1085"/>
      <c r="C30" s="1088"/>
      <c r="D30" s="1076" t="s">
        <v>516</v>
      </c>
      <c r="E30" s="1076"/>
      <c r="F30" s="1108">
        <v>468</v>
      </c>
      <c r="G30" s="1123">
        <v>20542</v>
      </c>
      <c r="H30" s="1119">
        <v>17.8</v>
      </c>
      <c r="I30" s="1120">
        <v>28.5</v>
      </c>
      <c r="J30" s="1121">
        <v>321</v>
      </c>
      <c r="K30" s="1086"/>
      <c r="L30" s="1084"/>
    </row>
    <row r="31" spans="1:12" s="1087" customFormat="1" ht="12.75" customHeight="1">
      <c r="A31" s="1084"/>
      <c r="B31" s="1085"/>
      <c r="C31" s="1089"/>
      <c r="D31" s="1090" t="s">
        <v>517</v>
      </c>
      <c r="E31" s="1090"/>
      <c r="F31" s="1108">
        <v>307</v>
      </c>
      <c r="G31" s="1123">
        <v>9936</v>
      </c>
      <c r="H31" s="1119">
        <v>19.2</v>
      </c>
      <c r="I31" s="1120">
        <v>38.5</v>
      </c>
      <c r="J31" s="1121">
        <v>298</v>
      </c>
      <c r="K31" s="1086"/>
      <c r="L31" s="1084"/>
    </row>
    <row r="32" spans="1:12" s="1087" customFormat="1" ht="12.75" customHeight="1">
      <c r="A32" s="1084"/>
      <c r="B32" s="1085"/>
      <c r="C32" s="1091" t="s">
        <v>423</v>
      </c>
      <c r="D32" s="1090"/>
      <c r="E32" s="1090"/>
      <c r="F32" s="1107">
        <v>1995</v>
      </c>
      <c r="G32" s="1122">
        <v>139423</v>
      </c>
      <c r="H32" s="1115">
        <v>40.4</v>
      </c>
      <c r="I32" s="1116">
        <v>38.1</v>
      </c>
      <c r="J32" s="1117">
        <v>332</v>
      </c>
      <c r="K32" s="1086"/>
      <c r="L32" s="1084"/>
    </row>
    <row r="33" spans="1:12" s="1087" customFormat="1" ht="12.75" customHeight="1">
      <c r="A33" s="1084"/>
      <c r="B33" s="1085"/>
      <c r="C33" s="1089"/>
      <c r="D33" s="1090" t="s">
        <v>518</v>
      </c>
      <c r="E33" s="1090"/>
      <c r="F33" s="1108">
        <v>412</v>
      </c>
      <c r="G33" s="1123">
        <v>11857</v>
      </c>
      <c r="H33" s="1119">
        <v>29.9</v>
      </c>
      <c r="I33" s="1120">
        <v>40.9</v>
      </c>
      <c r="J33" s="1121">
        <v>551</v>
      </c>
      <c r="K33" s="1086"/>
      <c r="L33" s="1084"/>
    </row>
    <row r="34" spans="1:12" s="1087" customFormat="1" ht="12.75" customHeight="1">
      <c r="A34" s="1084"/>
      <c r="B34" s="1085"/>
      <c r="C34" s="1089"/>
      <c r="D34" s="1090" t="s">
        <v>519</v>
      </c>
      <c r="E34" s="1090"/>
      <c r="F34" s="1108">
        <v>898</v>
      </c>
      <c r="G34" s="1123">
        <v>29379</v>
      </c>
      <c r="H34" s="1119">
        <v>25</v>
      </c>
      <c r="I34" s="1120">
        <v>39.1</v>
      </c>
      <c r="J34" s="1121">
        <v>479</v>
      </c>
      <c r="K34" s="1086"/>
      <c r="L34" s="1084"/>
    </row>
    <row r="35" spans="1:12" s="1087" customFormat="1" ht="12.75" customHeight="1">
      <c r="A35" s="1084"/>
      <c r="B35" s="1085"/>
      <c r="C35" s="1089"/>
      <c r="D35" s="1090" t="s">
        <v>520</v>
      </c>
      <c r="E35" s="1090"/>
      <c r="F35" s="1108">
        <v>685</v>
      </c>
      <c r="G35" s="1123">
        <v>98187</v>
      </c>
      <c r="H35" s="1119">
        <v>52.3</v>
      </c>
      <c r="I35" s="1120">
        <v>37.4</v>
      </c>
      <c r="J35" s="1121">
        <v>261</v>
      </c>
      <c r="K35" s="1086"/>
      <c r="L35" s="1084"/>
    </row>
    <row r="36" spans="1:12" s="1087" customFormat="1" ht="12.75" customHeight="1">
      <c r="A36" s="1084"/>
      <c r="B36" s="1085"/>
      <c r="C36" s="1091" t="s">
        <v>424</v>
      </c>
      <c r="D36" s="1092"/>
      <c r="E36" s="1092"/>
      <c r="F36" s="1107">
        <v>466</v>
      </c>
      <c r="G36" s="1122">
        <v>46462</v>
      </c>
      <c r="H36" s="1115">
        <v>42.3</v>
      </c>
      <c r="I36" s="1116">
        <v>35.799999999999997</v>
      </c>
      <c r="J36" s="1117">
        <v>636</v>
      </c>
      <c r="K36" s="1086"/>
      <c r="L36" s="1084"/>
    </row>
    <row r="37" spans="1:12" s="1087" customFormat="1" ht="24" customHeight="1">
      <c r="A37" s="1084"/>
      <c r="B37" s="1085"/>
      <c r="C37" s="1093"/>
      <c r="D37" s="1090" t="s">
        <v>521</v>
      </c>
      <c r="E37" s="1090"/>
      <c r="F37" s="1108">
        <v>459</v>
      </c>
      <c r="G37" s="1123">
        <v>34610</v>
      </c>
      <c r="H37" s="1119">
        <v>36.200000000000003</v>
      </c>
      <c r="I37" s="1120">
        <v>38</v>
      </c>
      <c r="J37" s="1121">
        <v>691</v>
      </c>
      <c r="K37" s="1086"/>
      <c r="L37" s="1084"/>
    </row>
    <row r="38" spans="1:12" s="1087" customFormat="1" ht="12.75" customHeight="1">
      <c r="A38" s="1084"/>
      <c r="B38" s="1085"/>
      <c r="C38" s="1093"/>
      <c r="D38" s="1090" t="s">
        <v>522</v>
      </c>
      <c r="E38" s="1090"/>
      <c r="F38" s="1108">
        <v>7</v>
      </c>
      <c r="G38" s="1123">
        <v>11852</v>
      </c>
      <c r="H38" s="1119">
        <v>83.2</v>
      </c>
      <c r="I38" s="1120">
        <v>29.3</v>
      </c>
      <c r="J38" s="1121">
        <v>473</v>
      </c>
      <c r="K38" s="1086"/>
      <c r="L38" s="1084"/>
    </row>
    <row r="39" spans="1:12" s="1087" customFormat="1" ht="12.75" customHeight="1">
      <c r="A39" s="1084"/>
      <c r="B39" s="1085"/>
      <c r="C39" s="1091" t="s">
        <v>425</v>
      </c>
      <c r="D39" s="1077"/>
      <c r="E39" s="1077"/>
      <c r="F39" s="1107">
        <v>325</v>
      </c>
      <c r="G39" s="1122">
        <v>24678</v>
      </c>
      <c r="H39" s="1115">
        <v>23.8</v>
      </c>
      <c r="I39" s="1116">
        <v>33</v>
      </c>
      <c r="J39" s="1117">
        <v>324</v>
      </c>
      <c r="K39" s="1086"/>
      <c r="L39" s="1084"/>
    </row>
    <row r="40" spans="1:12" s="1087" customFormat="1" ht="12.75" customHeight="1">
      <c r="A40" s="1084"/>
      <c r="B40" s="1085"/>
      <c r="C40" s="1091" t="s">
        <v>426</v>
      </c>
      <c r="D40" s="1077"/>
      <c r="E40" s="1077"/>
      <c r="F40" s="1107">
        <v>306</v>
      </c>
      <c r="G40" s="1122">
        <v>25012</v>
      </c>
      <c r="H40" s="1115">
        <v>43.9</v>
      </c>
      <c r="I40" s="1116">
        <v>33.5</v>
      </c>
      <c r="J40" s="1117">
        <v>1012</v>
      </c>
      <c r="K40" s="1086"/>
      <c r="L40" s="1084"/>
    </row>
    <row r="41" spans="1:12" s="1087" customFormat="1" ht="24" customHeight="1">
      <c r="A41" s="1084"/>
      <c r="B41" s="1085"/>
      <c r="C41" s="1089"/>
      <c r="D41" s="1090" t="s">
        <v>523</v>
      </c>
      <c r="E41" s="1090"/>
      <c r="F41" s="1108">
        <v>73</v>
      </c>
      <c r="G41" s="1123">
        <v>4295</v>
      </c>
      <c r="H41" s="1119">
        <v>30.1</v>
      </c>
      <c r="I41" s="1120">
        <v>22.8</v>
      </c>
      <c r="J41" s="1121">
        <v>488</v>
      </c>
      <c r="K41" s="1086"/>
      <c r="L41" s="1084"/>
    </row>
    <row r="42" spans="1:12" s="1087" customFormat="1" ht="12.75" customHeight="1">
      <c r="A42" s="1084"/>
      <c r="B42" s="1085"/>
      <c r="C42" s="1089"/>
      <c r="D42" s="1090" t="s">
        <v>524</v>
      </c>
      <c r="E42" s="1090"/>
      <c r="F42" s="1108">
        <v>16</v>
      </c>
      <c r="G42" s="1123">
        <v>8291</v>
      </c>
      <c r="H42" s="1119">
        <v>59</v>
      </c>
      <c r="I42" s="1120">
        <v>33.6</v>
      </c>
      <c r="J42" s="1121">
        <v>1238</v>
      </c>
      <c r="K42" s="1086"/>
      <c r="L42" s="1084"/>
    </row>
    <row r="43" spans="1:12" s="1087" customFormat="1" ht="12.75" customHeight="1">
      <c r="A43" s="1084"/>
      <c r="B43" s="1085"/>
      <c r="C43" s="1089"/>
      <c r="D43" s="1090" t="s">
        <v>525</v>
      </c>
      <c r="E43" s="1090"/>
      <c r="F43" s="1108">
        <v>217</v>
      </c>
      <c r="G43" s="1123">
        <v>12426</v>
      </c>
      <c r="H43" s="1119">
        <v>43.4</v>
      </c>
      <c r="I43" s="1120">
        <v>37.1</v>
      </c>
      <c r="J43" s="1121">
        <v>1042</v>
      </c>
      <c r="K43" s="1086"/>
      <c r="L43" s="1084"/>
    </row>
    <row r="44" spans="1:12" s="1087" customFormat="1" ht="12.75" customHeight="1">
      <c r="A44" s="1084"/>
      <c r="B44" s="1085"/>
      <c r="C44" s="1091" t="s">
        <v>427</v>
      </c>
      <c r="D44" s="1094"/>
      <c r="E44" s="1094"/>
      <c r="F44" s="1107">
        <v>287</v>
      </c>
      <c r="G44" s="1122">
        <v>55244</v>
      </c>
      <c r="H44" s="1115">
        <v>69.8</v>
      </c>
      <c r="I44" s="1116">
        <v>39.299999999999997</v>
      </c>
      <c r="J44" s="1117">
        <v>607</v>
      </c>
      <c r="K44" s="1086"/>
      <c r="L44" s="1084">
        <v>607</v>
      </c>
    </row>
    <row r="45" spans="1:12" s="1087" customFormat="1" ht="12.75" customHeight="1">
      <c r="A45" s="1084"/>
      <c r="B45" s="1085"/>
      <c r="C45" s="1091" t="s">
        <v>428</v>
      </c>
      <c r="D45" s="1095"/>
      <c r="E45" s="1095"/>
      <c r="F45" s="1107">
        <v>54</v>
      </c>
      <c r="G45" s="1122">
        <v>1301</v>
      </c>
      <c r="H45" s="1115">
        <v>19.899999999999999</v>
      </c>
      <c r="I45" s="1116">
        <v>23.3</v>
      </c>
      <c r="J45" s="1117">
        <v>662</v>
      </c>
      <c r="K45" s="1086"/>
      <c r="L45" s="1084"/>
    </row>
    <row r="46" spans="1:12" s="1087" customFormat="1" ht="12.75" customHeight="1">
      <c r="A46" s="1084"/>
      <c r="B46" s="1085"/>
      <c r="C46" s="1073" t="s">
        <v>429</v>
      </c>
      <c r="D46" s="1096"/>
      <c r="E46" s="1096"/>
      <c r="F46" s="1107">
        <v>619</v>
      </c>
      <c r="G46" s="1122">
        <v>24382</v>
      </c>
      <c r="H46" s="1115">
        <v>38.5</v>
      </c>
      <c r="I46" s="1116">
        <v>43.4</v>
      </c>
      <c r="J46" s="1117">
        <v>780</v>
      </c>
      <c r="K46" s="1086"/>
      <c r="L46" s="1084"/>
    </row>
    <row r="47" spans="1:12" s="1087" customFormat="1" ht="12.75" customHeight="1">
      <c r="A47" s="1084"/>
      <c r="B47" s="1085"/>
      <c r="C47" s="1073" t="s">
        <v>430</v>
      </c>
      <c r="D47" s="1078"/>
      <c r="E47" s="1078"/>
      <c r="F47" s="1107">
        <v>362</v>
      </c>
      <c r="G47" s="1122">
        <v>62432</v>
      </c>
      <c r="H47" s="1115">
        <v>28.1</v>
      </c>
      <c r="I47" s="1116">
        <v>36</v>
      </c>
      <c r="J47" s="1117">
        <v>192</v>
      </c>
      <c r="K47" s="1086"/>
      <c r="L47" s="1084"/>
    </row>
    <row r="48" spans="1:12" s="1087" customFormat="1" ht="12.75" customHeight="1">
      <c r="A48" s="1084"/>
      <c r="B48" s="1085"/>
      <c r="C48" s="1091" t="s">
        <v>431</v>
      </c>
      <c r="D48" s="1076"/>
      <c r="E48" s="1076"/>
      <c r="F48" s="1107">
        <v>209</v>
      </c>
      <c r="G48" s="1122">
        <v>8171</v>
      </c>
      <c r="H48" s="1115">
        <v>16.5</v>
      </c>
      <c r="I48" s="1116">
        <v>28.9</v>
      </c>
      <c r="J48" s="1117">
        <v>254</v>
      </c>
      <c r="K48" s="1086"/>
      <c r="L48" s="1084"/>
    </row>
    <row r="49" spans="1:13" s="1087" customFormat="1" ht="12.75" customHeight="1">
      <c r="A49" s="1084"/>
      <c r="B49" s="1085"/>
      <c r="C49" s="1091" t="s">
        <v>432</v>
      </c>
      <c r="D49" s="1076"/>
      <c r="E49" s="1076"/>
      <c r="F49" s="1107">
        <v>676</v>
      </c>
      <c r="G49" s="1122">
        <v>38084</v>
      </c>
      <c r="H49" s="1115">
        <v>19.7</v>
      </c>
      <c r="I49" s="1116">
        <v>27.9</v>
      </c>
      <c r="J49" s="1117">
        <v>293</v>
      </c>
      <c r="K49" s="1086"/>
      <c r="L49" s="1084"/>
    </row>
    <row r="50" spans="1:13" s="1087" customFormat="1" ht="12.75" customHeight="1">
      <c r="A50" s="1084"/>
      <c r="B50" s="1085"/>
      <c r="C50" s="1093"/>
      <c r="D50" s="1076" t="s">
        <v>526</v>
      </c>
      <c r="E50" s="1076"/>
      <c r="F50" s="1108">
        <v>196</v>
      </c>
      <c r="G50" s="1123">
        <v>18641</v>
      </c>
      <c r="H50" s="1119">
        <v>23.6</v>
      </c>
      <c r="I50" s="1120">
        <v>19.7</v>
      </c>
      <c r="J50" s="1121">
        <v>263</v>
      </c>
      <c r="K50" s="1086"/>
      <c r="L50" s="1084"/>
    </row>
    <row r="51" spans="1:13" s="1087" customFormat="1" ht="12.75" customHeight="1">
      <c r="A51" s="1084"/>
      <c r="B51" s="1085"/>
      <c r="C51" s="1093"/>
      <c r="D51" s="1097" t="s">
        <v>527</v>
      </c>
      <c r="E51" s="1097"/>
      <c r="F51" s="1108">
        <v>480</v>
      </c>
      <c r="G51" s="1123">
        <v>19443</v>
      </c>
      <c r="H51" s="1119">
        <v>17</v>
      </c>
      <c r="I51" s="1120">
        <v>35.799999999999997</v>
      </c>
      <c r="J51" s="1121">
        <v>322</v>
      </c>
      <c r="K51" s="1086"/>
      <c r="L51" s="1084"/>
    </row>
    <row r="52" spans="1:13" s="1087" customFormat="1" ht="12.75" customHeight="1">
      <c r="A52" s="1084"/>
      <c r="B52" s="1085"/>
      <c r="C52" s="1091" t="s">
        <v>502</v>
      </c>
      <c r="D52" s="1074"/>
      <c r="E52" s="1074"/>
      <c r="F52" s="1107">
        <v>85</v>
      </c>
      <c r="G52" s="1122">
        <v>2843</v>
      </c>
      <c r="H52" s="1115">
        <v>17.8</v>
      </c>
      <c r="I52" s="1116">
        <v>23.7</v>
      </c>
      <c r="J52" s="1117">
        <v>356</v>
      </c>
      <c r="K52" s="1086"/>
      <c r="L52" s="1084"/>
    </row>
    <row r="53" spans="1:13" s="1087" customFormat="1" ht="12.75" customHeight="1">
      <c r="A53" s="1084"/>
      <c r="B53" s="1085"/>
      <c r="C53" s="1091" t="s">
        <v>433</v>
      </c>
      <c r="D53" s="1074"/>
      <c r="E53" s="1074"/>
      <c r="F53" s="1107">
        <v>216</v>
      </c>
      <c r="G53" s="1122">
        <v>8196</v>
      </c>
      <c r="H53" s="1115">
        <v>17.2</v>
      </c>
      <c r="I53" s="1116">
        <v>38.799999999999997</v>
      </c>
      <c r="J53" s="1117">
        <v>340</v>
      </c>
      <c r="K53" s="1086"/>
      <c r="L53" s="1084"/>
    </row>
    <row r="54" spans="1:13" s="1087" customFormat="1" ht="12.75" customHeight="1">
      <c r="A54" s="1084"/>
      <c r="B54" s="1085"/>
      <c r="C54" s="1091" t="s">
        <v>503</v>
      </c>
      <c r="D54" s="1074"/>
      <c r="E54" s="1074"/>
      <c r="F54" s="1109" t="s">
        <v>9</v>
      </c>
      <c r="G54" s="1124" t="s">
        <v>9</v>
      </c>
      <c r="H54" s="1115" t="s">
        <v>9</v>
      </c>
      <c r="I54" s="1116" t="s">
        <v>9</v>
      </c>
      <c r="J54" s="1117" t="s">
        <v>9</v>
      </c>
      <c r="K54" s="1086"/>
      <c r="L54" s="1084"/>
    </row>
    <row r="55" spans="1:13" s="694" customFormat="1">
      <c r="A55" s="691"/>
      <c r="B55" s="692"/>
      <c r="C55" s="705" t="s">
        <v>508</v>
      </c>
      <c r="D55" s="706"/>
      <c r="E55" s="706"/>
      <c r="F55" s="707"/>
      <c r="G55" s="707"/>
      <c r="H55" s="707"/>
      <c r="I55" s="707"/>
      <c r="J55" s="708"/>
      <c r="K55" s="693"/>
      <c r="L55" s="691"/>
    </row>
    <row r="56" spans="1:13" s="524" customFormat="1" ht="13.5" customHeight="1">
      <c r="A56" s="520"/>
      <c r="B56" s="697">
        <v>12</v>
      </c>
      <c r="C56" s="1545">
        <v>41821</v>
      </c>
      <c r="D56" s="1545"/>
      <c r="E56" s="1100"/>
      <c r="F56" s="191"/>
      <c r="G56" s="191"/>
      <c r="H56" s="191"/>
      <c r="I56" s="191"/>
      <c r="J56" s="191"/>
      <c r="K56" s="696"/>
      <c r="L56" s="520"/>
    </row>
    <row r="57" spans="1:13" s="524" customFormat="1">
      <c r="A57" s="698"/>
      <c r="B57" s="699"/>
      <c r="C57" s="700"/>
      <c r="D57" s="192"/>
      <c r="E57" s="192"/>
      <c r="F57" s="192"/>
      <c r="G57" s="192"/>
      <c r="H57" s="192"/>
      <c r="I57" s="192"/>
      <c r="J57" s="192"/>
      <c r="K57" s="701"/>
      <c r="L57" s="698"/>
    </row>
    <row r="58" spans="1:13">
      <c r="A58" s="519"/>
      <c r="B58" s="519"/>
      <c r="C58" s="519"/>
      <c r="D58" s="519"/>
      <c r="E58" s="519"/>
      <c r="F58" s="702"/>
      <c r="G58" s="702"/>
      <c r="H58" s="702"/>
      <c r="I58" s="702"/>
      <c r="J58" s="907"/>
      <c r="K58" s="627"/>
      <c r="L58" s="703"/>
      <c r="M58" s="627"/>
    </row>
    <row r="59" spans="1:13">
      <c r="J59" s="627"/>
      <c r="K59" s="627"/>
      <c r="L59" s="627"/>
      <c r="M59" s="627"/>
    </row>
    <row r="60" spans="1:13">
      <c r="J60" s="627"/>
      <c r="K60" s="627"/>
      <c r="L60" s="627"/>
      <c r="M60" s="627"/>
    </row>
    <row r="61" spans="1:13">
      <c r="J61" s="627"/>
      <c r="K61" s="627"/>
      <c r="L61" s="627"/>
      <c r="M61" s="627"/>
    </row>
    <row r="62" spans="1:13">
      <c r="J62" s="627"/>
      <c r="K62" s="627"/>
      <c r="L62" s="627"/>
      <c r="M62" s="627"/>
    </row>
    <row r="63" spans="1:13">
      <c r="J63" s="627"/>
      <c r="K63" s="627"/>
      <c r="L63" s="627"/>
      <c r="M63" s="627"/>
    </row>
    <row r="64" spans="1:13">
      <c r="J64" s="627"/>
      <c r="K64" s="627"/>
      <c r="L64" s="627"/>
      <c r="M64" s="627"/>
    </row>
    <row r="65" spans="7:13">
      <c r="J65" s="908"/>
      <c r="K65" s="627"/>
      <c r="L65" s="627"/>
      <c r="M65" s="627"/>
    </row>
    <row r="66" spans="7:13">
      <c r="J66" s="627"/>
      <c r="K66" s="627"/>
      <c r="L66" s="627"/>
      <c r="M66" s="627"/>
    </row>
    <row r="67" spans="7:13">
      <c r="J67" s="627"/>
      <c r="K67" s="627"/>
      <c r="L67" s="627"/>
      <c r="M67" s="627"/>
    </row>
    <row r="68" spans="7:13">
      <c r="J68" s="627"/>
      <c r="K68" s="627"/>
      <c r="L68" s="627"/>
      <c r="M68" s="627"/>
    </row>
    <row r="69" spans="7:13">
      <c r="J69" s="627"/>
      <c r="K69" s="627"/>
      <c r="L69" s="627"/>
      <c r="M69" s="627"/>
    </row>
    <row r="75" spans="7:13">
      <c r="G75" s="499"/>
    </row>
  </sheetData>
  <mergeCells count="7">
    <mergeCell ref="C56:D56"/>
    <mergeCell ref="C1:D1"/>
    <mergeCell ref="J1:K1"/>
    <mergeCell ref="J2:J3"/>
    <mergeCell ref="C4:J4"/>
    <mergeCell ref="C7:D7"/>
    <mergeCell ref="C6: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7"/>
  </sheetPr>
  <dimension ref="A1:O68"/>
  <sheetViews>
    <sheetView zoomScaleNormal="100" workbookViewId="0"/>
  </sheetViews>
  <sheetFormatPr defaultRowHeight="12.75"/>
  <cols>
    <col min="1" max="1" width="1" style="223" customWidth="1"/>
    <col min="2" max="2" width="2.42578125" style="223" customWidth="1"/>
    <col min="3" max="3" width="2" style="223" customWidth="1"/>
    <col min="4" max="4" width="22.5703125" style="223" customWidth="1"/>
    <col min="5" max="13" width="8" style="223" customWidth="1"/>
    <col min="14" max="14" width="2.5703125" style="223" customWidth="1"/>
    <col min="15" max="15" width="1" style="223" customWidth="1"/>
    <col min="16" max="16384" width="9.140625" style="223"/>
  </cols>
  <sheetData>
    <row r="1" spans="1:15" ht="13.5" customHeight="1">
      <c r="A1" s="222"/>
      <c r="B1" s="1558" t="s">
        <v>466</v>
      </c>
      <c r="C1" s="1558"/>
      <c r="D1" s="1558"/>
      <c r="E1" s="1558"/>
      <c r="F1" s="1558"/>
      <c r="G1" s="299"/>
      <c r="H1" s="299"/>
      <c r="I1" s="299"/>
      <c r="J1" s="299"/>
      <c r="K1" s="299"/>
      <c r="L1" s="299"/>
      <c r="M1" s="299"/>
      <c r="N1" s="299"/>
      <c r="O1" s="983"/>
    </row>
    <row r="2" spans="1:15" ht="6" customHeight="1">
      <c r="A2" s="222"/>
      <c r="B2" s="220"/>
      <c r="C2" s="220"/>
      <c r="D2" s="220"/>
      <c r="E2" s="220"/>
      <c r="F2" s="220"/>
      <c r="G2" s="220"/>
      <c r="H2" s="220"/>
      <c r="I2" s="220"/>
      <c r="J2" s="220"/>
      <c r="K2" s="220"/>
      <c r="L2" s="220"/>
      <c r="M2" s="220"/>
      <c r="N2" s="300"/>
      <c r="O2" s="983"/>
    </row>
    <row r="3" spans="1:15" ht="19.5" customHeight="1" thickBot="1">
      <c r="A3" s="222"/>
      <c r="B3" s="224"/>
      <c r="C3" s="224"/>
      <c r="D3" s="224"/>
      <c r="E3" s="224"/>
      <c r="F3" s="224"/>
      <c r="G3" s="224"/>
      <c r="H3" s="224"/>
      <c r="I3" s="224"/>
      <c r="J3" s="224"/>
      <c r="K3" s="224"/>
      <c r="L3" s="224"/>
      <c r="M3" s="984" t="s">
        <v>71</v>
      </c>
      <c r="N3" s="301"/>
      <c r="O3" s="983"/>
    </row>
    <row r="4" spans="1:15" s="988" customFormat="1" ht="13.5" customHeight="1" thickBot="1">
      <c r="A4" s="985"/>
      <c r="B4" s="986"/>
      <c r="C4" s="898" t="s">
        <v>473</v>
      </c>
      <c r="D4" s="899"/>
      <c r="E4" s="899"/>
      <c r="F4" s="899"/>
      <c r="G4" s="899"/>
      <c r="H4" s="899"/>
      <c r="I4" s="899"/>
      <c r="J4" s="899"/>
      <c r="K4" s="899"/>
      <c r="L4" s="899"/>
      <c r="M4" s="479"/>
      <c r="N4" s="301"/>
      <c r="O4" s="987"/>
    </row>
    <row r="5" spans="1:15" s="992" customFormat="1" ht="4.5" customHeight="1">
      <c r="A5" s="989"/>
      <c r="B5" s="264"/>
      <c r="C5" s="990"/>
      <c r="D5" s="990"/>
      <c r="E5" s="990"/>
      <c r="F5" s="990"/>
      <c r="G5" s="990"/>
      <c r="H5" s="990"/>
      <c r="I5" s="990"/>
      <c r="J5" s="990"/>
      <c r="K5" s="990"/>
      <c r="L5" s="990"/>
      <c r="M5" s="990"/>
      <c r="N5" s="301"/>
      <c r="O5" s="991"/>
    </row>
    <row r="6" spans="1:15" s="992" customFormat="1" ht="13.5" customHeight="1">
      <c r="A6" s="989"/>
      <c r="B6" s="264"/>
      <c r="C6" s="993"/>
      <c r="D6" s="993"/>
      <c r="E6" s="1059">
        <v>2004</v>
      </c>
      <c r="F6" s="1059">
        <v>2005</v>
      </c>
      <c r="G6" s="1059">
        <v>2006</v>
      </c>
      <c r="H6" s="1059">
        <v>2007</v>
      </c>
      <c r="I6" s="1059">
        <v>2008</v>
      </c>
      <c r="J6" s="1059">
        <v>2009</v>
      </c>
      <c r="K6" s="1059">
        <v>2010</v>
      </c>
      <c r="L6" s="1059">
        <v>2011</v>
      </c>
      <c r="M6" s="1059">
        <v>2012</v>
      </c>
      <c r="N6" s="301"/>
      <c r="O6" s="991"/>
    </row>
    <row r="7" spans="1:15" s="992" customFormat="1" ht="3" customHeight="1">
      <c r="A7" s="989"/>
      <c r="B7" s="264"/>
      <c r="C7" s="993"/>
      <c r="D7" s="993"/>
      <c r="E7" s="994"/>
      <c r="F7" s="994"/>
      <c r="G7" s="994"/>
      <c r="H7" s="994"/>
      <c r="I7" s="1354"/>
      <c r="J7" s="995"/>
      <c r="K7" s="996"/>
      <c r="L7" s="997"/>
      <c r="M7" s="997"/>
      <c r="N7" s="301"/>
      <c r="O7" s="991"/>
    </row>
    <row r="8" spans="1:15" s="1004" customFormat="1" ht="12" customHeight="1">
      <c r="A8" s="998"/>
      <c r="B8" s="999"/>
      <c r="C8" s="1355" t="s">
        <v>474</v>
      </c>
      <c r="D8" s="1356"/>
      <c r="E8" s="1357">
        <v>300850</v>
      </c>
      <c r="F8" s="1357">
        <v>328230</v>
      </c>
      <c r="G8" s="1357">
        <v>330967</v>
      </c>
      <c r="H8" s="1357">
        <v>341720</v>
      </c>
      <c r="I8" s="1357">
        <v>343663</v>
      </c>
      <c r="J8" s="1357">
        <v>336378</v>
      </c>
      <c r="K8" s="1357">
        <v>283311</v>
      </c>
      <c r="L8" s="1357">
        <v>281015</v>
      </c>
      <c r="M8" s="1357">
        <v>268026</v>
      </c>
      <c r="N8" s="1358"/>
      <c r="O8" s="1002"/>
    </row>
    <row r="9" spans="1:15" s="1004" customFormat="1" ht="12" customHeight="1">
      <c r="A9" s="998"/>
      <c r="B9" s="999"/>
      <c r="C9" s="1355" t="s">
        <v>475</v>
      </c>
      <c r="D9" s="1356"/>
      <c r="E9" s="1357">
        <v>347798</v>
      </c>
      <c r="F9" s="1357">
        <v>378756</v>
      </c>
      <c r="G9" s="1357">
        <v>384854</v>
      </c>
      <c r="H9" s="1357">
        <v>397332</v>
      </c>
      <c r="I9" s="1357">
        <v>400210</v>
      </c>
      <c r="J9" s="1357">
        <v>390129</v>
      </c>
      <c r="K9" s="1357">
        <v>337570</v>
      </c>
      <c r="L9" s="1357">
        <v>334499</v>
      </c>
      <c r="M9" s="1357">
        <v>319177</v>
      </c>
      <c r="N9" s="1005"/>
      <c r="O9" s="1002"/>
    </row>
    <row r="10" spans="1:15" s="1004" customFormat="1" ht="12" customHeight="1">
      <c r="A10" s="998"/>
      <c r="B10" s="999"/>
      <c r="C10" s="1000" t="s">
        <v>482</v>
      </c>
      <c r="D10" s="1001"/>
      <c r="E10" s="1098">
        <v>2791443</v>
      </c>
      <c r="F10" s="1098">
        <v>2960216</v>
      </c>
      <c r="G10" s="1098">
        <v>2990993</v>
      </c>
      <c r="H10" s="1098">
        <v>3094177</v>
      </c>
      <c r="I10" s="1098">
        <v>3138017</v>
      </c>
      <c r="J10" s="1098">
        <v>2998781</v>
      </c>
      <c r="K10" s="1098">
        <v>2779077</v>
      </c>
      <c r="L10" s="1098">
        <v>2735237</v>
      </c>
      <c r="M10" s="1098">
        <v>2559732</v>
      </c>
      <c r="N10" s="1005"/>
      <c r="O10" s="1002"/>
    </row>
    <row r="11" spans="1:15" s="1004" customFormat="1" ht="12" customHeight="1">
      <c r="A11" s="998"/>
      <c r="B11" s="999"/>
      <c r="C11" s="1000" t="s">
        <v>476</v>
      </c>
      <c r="D11" s="1001"/>
      <c r="E11" s="1098">
        <v>2573719</v>
      </c>
      <c r="F11" s="1098">
        <v>2738739</v>
      </c>
      <c r="G11" s="1098">
        <v>2765576</v>
      </c>
      <c r="H11" s="1098">
        <v>2848902</v>
      </c>
      <c r="I11" s="1098">
        <v>2894365</v>
      </c>
      <c r="J11" s="1098">
        <v>2759400</v>
      </c>
      <c r="K11" s="1098">
        <v>2599509</v>
      </c>
      <c r="L11" s="1098">
        <v>2553741</v>
      </c>
      <c r="M11" s="1098">
        <v>2387386</v>
      </c>
      <c r="N11" s="1005"/>
      <c r="O11" s="1002"/>
    </row>
    <row r="12" spans="1:15" s="1003" customFormat="1" ht="13.5" customHeight="1">
      <c r="A12" s="1006"/>
      <c r="B12" s="1007"/>
      <c r="C12" s="1008" t="s">
        <v>495</v>
      </c>
      <c r="D12" s="1009"/>
      <c r="E12" s="1099"/>
      <c r="F12" s="1099"/>
      <c r="G12" s="1099"/>
      <c r="H12" s="1099"/>
      <c r="I12" s="1099"/>
      <c r="J12" s="1099"/>
      <c r="K12" s="1099"/>
      <c r="L12" s="1099"/>
      <c r="M12" s="1099"/>
      <c r="N12" s="1005"/>
      <c r="O12" s="1011"/>
    </row>
    <row r="13" spans="1:15" s="1003" customFormat="1" ht="13.5" customHeight="1">
      <c r="A13" s="1006"/>
      <c r="B13" s="1007"/>
      <c r="D13" s="1008" t="s">
        <v>570</v>
      </c>
      <c r="E13" s="1099">
        <v>741.41</v>
      </c>
      <c r="F13" s="1099">
        <v>767.35</v>
      </c>
      <c r="G13" s="1099">
        <v>789.21641020299899</v>
      </c>
      <c r="H13" s="1099">
        <v>808.47849558853909</v>
      </c>
      <c r="I13" s="1099">
        <v>846.1337237422581</v>
      </c>
      <c r="J13" s="1099">
        <v>870.33975224698497</v>
      </c>
      <c r="K13" s="1099">
        <v>900.04</v>
      </c>
      <c r="L13" s="1099">
        <v>906.11</v>
      </c>
      <c r="M13" s="1099">
        <v>915.01</v>
      </c>
      <c r="N13" s="1005"/>
      <c r="O13" s="1011"/>
    </row>
    <row r="14" spans="1:15" s="1003" customFormat="1" ht="13.5" customHeight="1">
      <c r="A14" s="1006"/>
      <c r="B14" s="1007"/>
      <c r="C14" s="1328"/>
      <c r="D14" s="1008" t="s">
        <v>571</v>
      </c>
      <c r="E14" s="1099">
        <v>535.24</v>
      </c>
      <c r="F14" s="1099">
        <v>550</v>
      </c>
      <c r="G14" s="1099">
        <v>565</v>
      </c>
      <c r="H14" s="1099">
        <v>583.36</v>
      </c>
      <c r="I14" s="1099">
        <v>600</v>
      </c>
      <c r="J14" s="1099">
        <v>615.5</v>
      </c>
      <c r="K14" s="1099">
        <v>634</v>
      </c>
      <c r="L14" s="1099">
        <v>641.92999999999995</v>
      </c>
      <c r="M14" s="1099">
        <v>641.92999999999995</v>
      </c>
      <c r="N14" s="1005"/>
      <c r="O14" s="1011"/>
    </row>
    <row r="15" spans="1:15" s="1004" customFormat="1" ht="13.5" customHeight="1">
      <c r="A15" s="998"/>
      <c r="B15" s="999"/>
      <c r="C15" s="1000" t="s">
        <v>496</v>
      </c>
      <c r="D15" s="1001"/>
      <c r="E15" s="1099"/>
      <c r="F15" s="1099"/>
      <c r="G15" s="1099"/>
      <c r="H15" s="1099"/>
      <c r="I15" s="1099"/>
      <c r="J15" s="1099"/>
      <c r="K15" s="1099"/>
      <c r="L15" s="1099"/>
      <c r="M15" s="1099"/>
      <c r="N15" s="1005"/>
      <c r="O15" s="1002"/>
    </row>
    <row r="16" spans="1:15" s="1004" customFormat="1" ht="13.5" customHeight="1">
      <c r="A16" s="998"/>
      <c r="B16" s="999"/>
      <c r="D16" s="1000" t="s">
        <v>572</v>
      </c>
      <c r="E16" s="1099">
        <v>879.62</v>
      </c>
      <c r="F16" s="1099">
        <v>909.17</v>
      </c>
      <c r="G16" s="1099">
        <v>935.96967052376601</v>
      </c>
      <c r="H16" s="1099">
        <v>965.24629620701603</v>
      </c>
      <c r="I16" s="1099">
        <v>1010.3760072203901</v>
      </c>
      <c r="J16" s="1099">
        <v>1036.4416794790202</v>
      </c>
      <c r="K16" s="1099">
        <v>1076.26</v>
      </c>
      <c r="L16" s="1099">
        <v>1084.55</v>
      </c>
      <c r="M16" s="1099">
        <v>1095.5899999999999</v>
      </c>
      <c r="N16" s="1005"/>
      <c r="O16" s="1002"/>
    </row>
    <row r="17" spans="1:15" s="1004" customFormat="1" ht="13.5" customHeight="1">
      <c r="A17" s="998"/>
      <c r="B17" s="999"/>
      <c r="C17" s="1000"/>
      <c r="D17" s="1001" t="s">
        <v>573</v>
      </c>
      <c r="E17" s="1099">
        <v>625.76</v>
      </c>
      <c r="F17" s="1099">
        <v>646.65</v>
      </c>
      <c r="G17" s="1099">
        <v>667</v>
      </c>
      <c r="H17" s="1099">
        <v>693</v>
      </c>
      <c r="I17" s="1099">
        <v>721.82</v>
      </c>
      <c r="J17" s="1099">
        <v>740</v>
      </c>
      <c r="K17" s="1099">
        <v>768.375</v>
      </c>
      <c r="L17" s="1099">
        <v>776</v>
      </c>
      <c r="M17" s="1099">
        <v>783.62</v>
      </c>
      <c r="N17" s="1005"/>
      <c r="O17" s="1002"/>
    </row>
    <row r="18" spans="1:15" s="1004" customFormat="1" ht="13.5" customHeight="1" thickBot="1">
      <c r="A18" s="998"/>
      <c r="B18" s="999"/>
      <c r="C18" s="1000"/>
      <c r="D18" s="1001"/>
      <c r="E18" s="1010"/>
      <c r="F18" s="1010"/>
      <c r="G18" s="1010"/>
      <c r="H18" s="1010"/>
      <c r="I18" s="1010"/>
      <c r="J18" s="1010"/>
      <c r="K18" s="1010"/>
      <c r="L18" s="1010"/>
      <c r="M18" s="984" t="s">
        <v>74</v>
      </c>
      <c r="N18" s="1005"/>
      <c r="O18" s="1002"/>
    </row>
    <row r="19" spans="1:15" s="262" customFormat="1" ht="13.5" customHeight="1" thickBot="1">
      <c r="A19" s="261"/>
      <c r="B19" s="225"/>
      <c r="C19" s="1559" t="s">
        <v>574</v>
      </c>
      <c r="D19" s="1560"/>
      <c r="E19" s="899"/>
      <c r="F19" s="899"/>
      <c r="G19" s="899"/>
      <c r="H19" s="899"/>
      <c r="I19" s="899"/>
      <c r="J19" s="899"/>
      <c r="K19" s="899"/>
      <c r="L19" s="899"/>
      <c r="M19" s="479"/>
      <c r="N19" s="1005"/>
      <c r="O19" s="1012"/>
    </row>
    <row r="20" spans="1:15" s="262" customFormat="1" ht="6" customHeight="1">
      <c r="A20" s="261"/>
      <c r="B20" s="225"/>
      <c r="C20" s="263"/>
      <c r="D20" s="263"/>
      <c r="E20" s="263"/>
      <c r="F20" s="263"/>
      <c r="G20" s="263"/>
      <c r="H20" s="263"/>
      <c r="I20" s="263"/>
      <c r="J20" s="263"/>
      <c r="K20" s="263"/>
      <c r="L20" s="263"/>
      <c r="M20" s="263"/>
      <c r="N20" s="1005"/>
      <c r="O20" s="1012"/>
    </row>
    <row r="21" spans="1:15" s="1145" customFormat="1" ht="13.5" customHeight="1">
      <c r="A21" s="1142"/>
      <c r="B21" s="1143"/>
      <c r="C21" s="1359"/>
      <c r="D21" s="1359"/>
      <c r="E21" s="1360"/>
      <c r="F21" s="1361">
        <v>2005</v>
      </c>
      <c r="G21" s="1361">
        <v>2006</v>
      </c>
      <c r="H21" s="1361">
        <v>2007</v>
      </c>
      <c r="I21" s="1361">
        <v>2008</v>
      </c>
      <c r="J21" s="1361">
        <v>2009</v>
      </c>
      <c r="K21" s="1361" t="s">
        <v>575</v>
      </c>
      <c r="L21" s="1361" t="s">
        <v>576</v>
      </c>
      <c r="M21" s="1361" t="s">
        <v>577</v>
      </c>
      <c r="N21" s="1005"/>
      <c r="O21" s="985"/>
    </row>
    <row r="22" spans="1:15" s="1145" customFormat="1" ht="13.5" customHeight="1">
      <c r="A22" s="1142"/>
      <c r="B22" s="1143"/>
      <c r="C22" s="1000" t="s">
        <v>578</v>
      </c>
      <c r="D22" s="1000"/>
      <c r="E22" s="1362"/>
      <c r="F22" s="1363">
        <v>2173144</v>
      </c>
      <c r="G22" s="1363">
        <v>2186695</v>
      </c>
      <c r="H22" s="1363">
        <v>2247950</v>
      </c>
      <c r="I22" s="1364">
        <v>2267915</v>
      </c>
      <c r="J22" s="1365">
        <v>2175028</v>
      </c>
      <c r="K22" s="1364">
        <v>2122401</v>
      </c>
      <c r="L22" s="1364">
        <v>2086373</v>
      </c>
      <c r="M22" s="1364">
        <v>1953897</v>
      </c>
      <c r="N22" s="1005"/>
      <c r="O22" s="985"/>
    </row>
    <row r="23" spans="1:15" s="1145" customFormat="1" ht="13.5" customHeight="1">
      <c r="A23" s="1142"/>
      <c r="B23" s="1143"/>
      <c r="C23" s="1171" t="s">
        <v>73</v>
      </c>
      <c r="D23" s="1366"/>
      <c r="E23" s="1367"/>
      <c r="F23" s="1367">
        <v>1255541</v>
      </c>
      <c r="G23" s="1367">
        <v>1252186</v>
      </c>
      <c r="H23" s="1367">
        <v>1279322</v>
      </c>
      <c r="I23" s="1368">
        <v>1284194</v>
      </c>
      <c r="J23" s="1369">
        <v>1224734</v>
      </c>
      <c r="K23" s="1369">
        <v>1185398</v>
      </c>
      <c r="L23" s="1369">
        <v>1152477</v>
      </c>
      <c r="M23" s="1369">
        <v>1058602</v>
      </c>
      <c r="N23" s="1005"/>
      <c r="O23" s="985"/>
    </row>
    <row r="24" spans="1:15" s="1145" customFormat="1" ht="13.5" customHeight="1">
      <c r="A24" s="1142"/>
      <c r="B24" s="1143"/>
      <c r="C24" s="1171" t="s">
        <v>72</v>
      </c>
      <c r="D24" s="1366"/>
      <c r="E24" s="1367"/>
      <c r="F24" s="1367">
        <v>917603</v>
      </c>
      <c r="G24" s="1367">
        <v>934509</v>
      </c>
      <c r="H24" s="1367">
        <v>968628</v>
      </c>
      <c r="I24" s="1368">
        <v>983721</v>
      </c>
      <c r="J24" s="1369">
        <v>950294</v>
      </c>
      <c r="K24" s="1369">
        <v>937003</v>
      </c>
      <c r="L24" s="1369">
        <v>933896</v>
      </c>
      <c r="M24" s="1369">
        <v>895295</v>
      </c>
      <c r="N24" s="1005"/>
      <c r="O24" s="985"/>
    </row>
    <row r="25" spans="1:15" s="1145" customFormat="1" ht="6.75" customHeight="1">
      <c r="A25" s="1142"/>
      <c r="B25" s="1143"/>
      <c r="C25" s="1171"/>
      <c r="D25" s="1366"/>
      <c r="E25" s="1370"/>
      <c r="F25" s="1370"/>
      <c r="G25" s="1370"/>
      <c r="H25" s="1370"/>
      <c r="I25" s="1371"/>
      <c r="J25" s="1368"/>
      <c r="K25" s="1368"/>
      <c r="L25" s="1368"/>
      <c r="M25" s="1368"/>
      <c r="N25" s="1005"/>
      <c r="O25" s="985"/>
    </row>
    <row r="26" spans="1:15" s="1145" customFormat="1" ht="13.5" customHeight="1">
      <c r="A26" s="1142"/>
      <c r="B26" s="1143"/>
      <c r="C26" s="1000" t="s">
        <v>579</v>
      </c>
      <c r="D26" s="1366"/>
      <c r="E26" s="1362"/>
      <c r="F26" s="1372">
        <v>765</v>
      </c>
      <c r="G26" s="1372">
        <v>787</v>
      </c>
      <c r="H26" s="1372">
        <v>806</v>
      </c>
      <c r="I26" s="1373">
        <v>843</v>
      </c>
      <c r="J26" s="1374">
        <v>867.54</v>
      </c>
      <c r="K26" s="1374">
        <v>899.01</v>
      </c>
      <c r="L26" s="1374">
        <v>905.08</v>
      </c>
      <c r="M26" s="1374">
        <v>914.09419997062741</v>
      </c>
      <c r="N26" s="1005"/>
      <c r="O26" s="985"/>
    </row>
    <row r="27" spans="1:15" s="1145" customFormat="1" ht="13.5" customHeight="1">
      <c r="A27" s="1142"/>
      <c r="B27" s="1143"/>
      <c r="C27" s="1171" t="s">
        <v>73</v>
      </c>
      <c r="D27" s="1366"/>
      <c r="E27" s="1367"/>
      <c r="F27" s="1367">
        <v>832.54766267291075</v>
      </c>
      <c r="G27" s="1367">
        <v>857.58458149989758</v>
      </c>
      <c r="H27" s="1367">
        <v>876.75006359616998</v>
      </c>
      <c r="I27" s="1368">
        <v>916.34</v>
      </c>
      <c r="J27" s="1369">
        <v>940.52</v>
      </c>
      <c r="K27" s="1369">
        <v>976.67</v>
      </c>
      <c r="L27" s="1369">
        <v>984.16</v>
      </c>
      <c r="M27" s="1369">
        <v>998.97027322828046</v>
      </c>
      <c r="N27" s="1005"/>
      <c r="O27" s="985"/>
    </row>
    <row r="28" spans="1:15" s="1145" customFormat="1" ht="13.5" customHeight="1">
      <c r="A28" s="1142"/>
      <c r="B28" s="1143"/>
      <c r="C28" s="1171" t="s">
        <v>72</v>
      </c>
      <c r="D28" s="1366"/>
      <c r="E28" s="1367"/>
      <c r="F28" s="1367">
        <v>671.96610478605464</v>
      </c>
      <c r="G28" s="1367">
        <v>691.39047713827881</v>
      </c>
      <c r="H28" s="1367">
        <v>712.72151003274848</v>
      </c>
      <c r="I28" s="1368">
        <v>747.71</v>
      </c>
      <c r="J28" s="1369">
        <v>773.47</v>
      </c>
      <c r="K28" s="1369">
        <v>800.76</v>
      </c>
      <c r="L28" s="1369">
        <v>807.49</v>
      </c>
      <c r="M28" s="1369">
        <v>813.73623873694476</v>
      </c>
      <c r="N28" s="1005"/>
      <c r="O28" s="985"/>
    </row>
    <row r="29" spans="1:15" s="1145" customFormat="1" ht="6.75" customHeight="1">
      <c r="A29" s="1142"/>
      <c r="B29" s="1143"/>
      <c r="C29" s="1375"/>
      <c r="D29" s="1366"/>
      <c r="E29" s="1367"/>
      <c r="F29" s="1367"/>
      <c r="G29" s="1367"/>
      <c r="H29" s="1367"/>
      <c r="I29" s="1376"/>
      <c r="J29" s="1376"/>
      <c r="K29" s="1376"/>
      <c r="L29" s="1376"/>
      <c r="M29" s="1376"/>
      <c r="N29" s="1005"/>
      <c r="O29" s="985"/>
    </row>
    <row r="30" spans="1:15" s="1145" customFormat="1" ht="13.5" customHeight="1">
      <c r="A30" s="1142"/>
      <c r="B30" s="1143"/>
      <c r="C30" s="1000" t="s">
        <v>580</v>
      </c>
      <c r="D30" s="1377"/>
      <c r="E30" s="1367"/>
      <c r="F30" s="1372">
        <v>550</v>
      </c>
      <c r="G30" s="1372">
        <v>566.42999999999995</v>
      </c>
      <c r="H30" s="1372">
        <v>584.5</v>
      </c>
      <c r="I30" s="1373">
        <v>600</v>
      </c>
      <c r="J30" s="1374">
        <v>617</v>
      </c>
      <c r="K30" s="1374">
        <v>634.32000000000005</v>
      </c>
      <c r="L30" s="1374">
        <v>641.92999999999995</v>
      </c>
      <c r="M30" s="1374">
        <v>641.92999999999995</v>
      </c>
      <c r="N30" s="1005"/>
      <c r="O30" s="985"/>
    </row>
    <row r="31" spans="1:15" s="1145" customFormat="1" ht="6.75" customHeight="1">
      <c r="A31" s="1142"/>
      <c r="B31" s="1143"/>
      <c r="C31" s="1152"/>
      <c r="D31" s="1152"/>
      <c r="E31" s="1370"/>
      <c r="F31" s="1370"/>
      <c r="G31" s="1370"/>
      <c r="H31" s="1370"/>
      <c r="I31" s="1378"/>
      <c r="J31" s="1368"/>
      <c r="K31" s="1368"/>
      <c r="L31" s="1368"/>
      <c r="M31" s="1368"/>
      <c r="N31" s="1005"/>
      <c r="O31" s="985"/>
    </row>
    <row r="32" spans="1:15" s="1145" customFormat="1" ht="13.5" customHeight="1">
      <c r="A32" s="1142"/>
      <c r="B32" s="1143"/>
      <c r="C32" s="1000" t="s">
        <v>581</v>
      </c>
      <c r="D32" s="1377"/>
      <c r="E32" s="1362"/>
      <c r="F32" s="1372">
        <v>907.23779552573558</v>
      </c>
      <c r="G32" s="1372">
        <v>933.9635622709319</v>
      </c>
      <c r="H32" s="1372">
        <v>963.27830539826834</v>
      </c>
      <c r="I32" s="1373">
        <v>1008</v>
      </c>
      <c r="J32" s="1374">
        <v>1034.19</v>
      </c>
      <c r="K32" s="1374">
        <v>1075.3</v>
      </c>
      <c r="L32" s="1374">
        <v>1083.75</v>
      </c>
      <c r="M32" s="1374">
        <v>1094.7284775041724</v>
      </c>
      <c r="N32" s="1005"/>
      <c r="O32" s="985"/>
    </row>
    <row r="33" spans="1:15" s="1145" customFormat="1" ht="13.5" customHeight="1">
      <c r="A33" s="1142"/>
      <c r="B33" s="1143"/>
      <c r="C33" s="1171" t="s">
        <v>73</v>
      </c>
      <c r="D33" s="1366"/>
      <c r="E33" s="1367"/>
      <c r="F33" s="1367">
        <v>1003.0111287644048</v>
      </c>
      <c r="G33" s="1367">
        <v>1034.484163095565</v>
      </c>
      <c r="H33" s="1367">
        <v>1065.9654061839051</v>
      </c>
      <c r="I33" s="1368">
        <v>1112.45</v>
      </c>
      <c r="J33" s="1369">
        <v>1138.8499999999999</v>
      </c>
      <c r="K33" s="1369">
        <v>1185.04</v>
      </c>
      <c r="L33" s="1369">
        <v>1195.42</v>
      </c>
      <c r="M33" s="1369">
        <v>1212.2624973786656</v>
      </c>
      <c r="N33" s="1005"/>
      <c r="O33" s="985"/>
    </row>
    <row r="34" spans="1:15" s="1145" customFormat="1" ht="13.5" customHeight="1">
      <c r="A34" s="1142"/>
      <c r="B34" s="1143"/>
      <c r="C34" s="1171" t="s">
        <v>72</v>
      </c>
      <c r="D34" s="1366"/>
      <c r="E34" s="1367"/>
      <c r="F34" s="1367">
        <v>776.1927285547165</v>
      </c>
      <c r="G34" s="1367">
        <v>799.27198726813856</v>
      </c>
      <c r="H34" s="1367">
        <v>827.65362063661144</v>
      </c>
      <c r="I34" s="1368">
        <v>871.65</v>
      </c>
      <c r="J34" s="1369">
        <v>899.3</v>
      </c>
      <c r="K34" s="1369">
        <v>936.47</v>
      </c>
      <c r="L34" s="1369">
        <v>945.95</v>
      </c>
      <c r="M34" s="1369">
        <v>955.75557080068086</v>
      </c>
      <c r="N34" s="1005"/>
      <c r="O34" s="985"/>
    </row>
    <row r="35" spans="1:15" s="1145" customFormat="1" ht="6.75" customHeight="1">
      <c r="A35" s="1142"/>
      <c r="B35" s="1143"/>
      <c r="C35" s="1375"/>
      <c r="D35" s="1366"/>
      <c r="E35" s="1367"/>
      <c r="F35" s="1367"/>
      <c r="G35" s="1367"/>
      <c r="H35" s="1367"/>
      <c r="I35" s="1376"/>
      <c r="J35" s="1376"/>
      <c r="K35" s="1376"/>
      <c r="L35" s="1376"/>
      <c r="M35" s="1376"/>
      <c r="N35" s="1005"/>
      <c r="O35" s="985"/>
    </row>
    <row r="36" spans="1:15" s="1145" customFormat="1" ht="13.5" customHeight="1">
      <c r="A36" s="1142"/>
      <c r="B36" s="1143"/>
      <c r="C36" s="1000" t="s">
        <v>582</v>
      </c>
      <c r="D36" s="1366"/>
      <c r="E36" s="1367"/>
      <c r="F36" s="1372">
        <v>647.82000000000005</v>
      </c>
      <c r="G36" s="1372">
        <v>668</v>
      </c>
      <c r="H36" s="1372">
        <v>693.36</v>
      </c>
      <c r="I36" s="1373">
        <v>722.49</v>
      </c>
      <c r="J36" s="1374">
        <v>740.59</v>
      </c>
      <c r="K36" s="1374">
        <v>768.8</v>
      </c>
      <c r="L36" s="1374">
        <v>776.52</v>
      </c>
      <c r="M36" s="1374">
        <v>784.25</v>
      </c>
      <c r="N36" s="1005"/>
      <c r="O36" s="985"/>
    </row>
    <row r="37" spans="1:15" s="1150" customFormat="1" ht="18.75" customHeight="1">
      <c r="A37" s="1146"/>
      <c r="B37" s="1147"/>
      <c r="C37" s="1008" t="s">
        <v>583</v>
      </c>
      <c r="D37" s="1366"/>
      <c r="E37" s="922"/>
      <c r="F37" s="922"/>
      <c r="G37" s="922"/>
      <c r="H37" s="922"/>
      <c r="I37" s="1379"/>
      <c r="J37" s="1379"/>
      <c r="K37" s="1379"/>
      <c r="L37" s="1379"/>
      <c r="M37" s="1379"/>
      <c r="N37" s="1148"/>
      <c r="O37" s="1149"/>
    </row>
    <row r="38" spans="1:15" s="1145" customFormat="1" ht="12" customHeight="1">
      <c r="A38" s="1142"/>
      <c r="B38" s="1143"/>
      <c r="C38" s="1380"/>
      <c r="D38" s="1366" t="s">
        <v>584</v>
      </c>
      <c r="E38" s="1381"/>
      <c r="F38" s="1381">
        <v>385.28184387568149</v>
      </c>
      <c r="G38" s="1381">
        <v>397.39403683191478</v>
      </c>
      <c r="H38" s="1381">
        <v>414.27915220534709</v>
      </c>
      <c r="I38" s="1382">
        <v>435.99</v>
      </c>
      <c r="J38" s="1382">
        <v>457.6705200411904</v>
      </c>
      <c r="K38" s="1382">
        <v>489.29416321146556</v>
      </c>
      <c r="L38" s="1382">
        <v>498.85627156256868</v>
      </c>
      <c r="M38" s="1382">
        <v>502.53990050616659</v>
      </c>
      <c r="N38" s="1005"/>
      <c r="O38" s="985"/>
    </row>
    <row r="39" spans="1:15" s="1145" customFormat="1" ht="12" customHeight="1">
      <c r="A39" s="1142"/>
      <c r="B39" s="1143"/>
      <c r="C39" s="557"/>
      <c r="D39" s="1366" t="s">
        <v>585</v>
      </c>
      <c r="E39" s="1381"/>
      <c r="F39" s="1381">
        <v>442.46244402109875</v>
      </c>
      <c r="G39" s="1381">
        <v>457.20549897105803</v>
      </c>
      <c r="H39" s="1381">
        <v>475.43311657288211</v>
      </c>
      <c r="I39" s="1382">
        <v>497.63</v>
      </c>
      <c r="J39" s="1382">
        <v>514.97518185955482</v>
      </c>
      <c r="K39" s="1382">
        <v>549.33516387109057</v>
      </c>
      <c r="L39" s="1382">
        <v>559.57350738364028</v>
      </c>
      <c r="M39" s="1382">
        <v>566.17974891242716</v>
      </c>
      <c r="N39" s="1005"/>
      <c r="O39" s="985"/>
    </row>
    <row r="40" spans="1:15" s="1145" customFormat="1" ht="12" customHeight="1">
      <c r="A40" s="1142"/>
      <c r="B40" s="1143"/>
      <c r="C40" s="557"/>
      <c r="D40" s="1366" t="s">
        <v>586</v>
      </c>
      <c r="E40" s="1381"/>
      <c r="F40" s="1381">
        <v>490.54820247107074</v>
      </c>
      <c r="G40" s="1381">
        <v>505.55765938472854</v>
      </c>
      <c r="H40" s="1381">
        <v>524.33571694209388</v>
      </c>
      <c r="I40" s="1382">
        <v>551.08000000000004</v>
      </c>
      <c r="J40" s="1382">
        <v>567.96828540296826</v>
      </c>
      <c r="K40" s="1382">
        <v>598.3444826611111</v>
      </c>
      <c r="L40" s="1382">
        <v>608.19346194586149</v>
      </c>
      <c r="M40" s="1382">
        <v>614.11344495623962</v>
      </c>
      <c r="N40" s="1005"/>
      <c r="O40" s="985"/>
    </row>
    <row r="41" spans="1:15" s="1145" customFormat="1" ht="12" customHeight="1">
      <c r="A41" s="1142"/>
      <c r="B41" s="1143"/>
      <c r="C41" s="557"/>
      <c r="D41" s="1366" t="s">
        <v>587</v>
      </c>
      <c r="E41" s="1381"/>
      <c r="F41" s="1381">
        <v>545.5988492227915</v>
      </c>
      <c r="G41" s="1381">
        <v>563.61789116018588</v>
      </c>
      <c r="H41" s="1381">
        <v>583.69922218020599</v>
      </c>
      <c r="I41" s="1382">
        <v>610.13</v>
      </c>
      <c r="J41" s="1382">
        <v>624.77206815538511</v>
      </c>
      <c r="K41" s="1382">
        <v>655.10271386166505</v>
      </c>
      <c r="L41" s="1382">
        <v>664.86298061714638</v>
      </c>
      <c r="M41" s="1382">
        <v>671.89666644489569</v>
      </c>
      <c r="N41" s="1005"/>
      <c r="O41" s="985"/>
    </row>
    <row r="42" spans="1:15" s="1145" customFormat="1" ht="12" customHeight="1">
      <c r="A42" s="1142"/>
      <c r="B42" s="1143"/>
      <c r="C42" s="557"/>
      <c r="D42" s="1366" t="s">
        <v>588</v>
      </c>
      <c r="E42" s="1381"/>
      <c r="F42" s="1381">
        <v>609.4435013851139</v>
      </c>
      <c r="G42" s="1381">
        <v>628.28665617897889</v>
      </c>
      <c r="H42" s="1381">
        <v>651.51617891855824</v>
      </c>
      <c r="I42" s="1382">
        <v>680.57</v>
      </c>
      <c r="J42" s="1382">
        <v>697.34373787948755</v>
      </c>
      <c r="K42" s="1382">
        <v>728.78268149265227</v>
      </c>
      <c r="L42" s="1382">
        <v>737.63381336961857</v>
      </c>
      <c r="M42" s="1382">
        <v>744.49297819746789</v>
      </c>
      <c r="N42" s="1005"/>
      <c r="O42" s="985"/>
    </row>
    <row r="43" spans="1:15" s="1145" customFormat="1" ht="12" customHeight="1">
      <c r="A43" s="1142"/>
      <c r="B43" s="1143"/>
      <c r="C43" s="557"/>
      <c r="D43" s="1366" t="s">
        <v>589</v>
      </c>
      <c r="E43" s="1381"/>
      <c r="F43" s="1381">
        <v>692.11272756138749</v>
      </c>
      <c r="G43" s="1381">
        <v>714.16782498742714</v>
      </c>
      <c r="H43" s="1381">
        <v>738.54420574301173</v>
      </c>
      <c r="I43" s="1382">
        <v>769.63</v>
      </c>
      <c r="J43" s="1382">
        <v>788.56601415159673</v>
      </c>
      <c r="K43" s="1382">
        <v>822.89247898603548</v>
      </c>
      <c r="L43" s="1382">
        <v>828.88466115789561</v>
      </c>
      <c r="M43" s="1382">
        <v>836.69623128102887</v>
      </c>
      <c r="N43" s="1005"/>
      <c r="O43" s="985"/>
    </row>
    <row r="44" spans="1:15" s="1145" customFormat="1" ht="12" customHeight="1">
      <c r="A44" s="1142"/>
      <c r="B44" s="1143"/>
      <c r="C44" s="557"/>
      <c r="D44" s="1366" t="s">
        <v>590</v>
      </c>
      <c r="E44" s="1381"/>
      <c r="F44" s="1381">
        <v>808.04473025207074</v>
      </c>
      <c r="G44" s="1381">
        <v>833.60080692737006</v>
      </c>
      <c r="H44" s="1381">
        <v>863.11885059721089</v>
      </c>
      <c r="I44" s="1382">
        <v>900.84</v>
      </c>
      <c r="J44" s="1382">
        <v>924.08202374219115</v>
      </c>
      <c r="K44" s="1382">
        <v>960.70223756124426</v>
      </c>
      <c r="L44" s="1382">
        <v>966.56682756736075</v>
      </c>
      <c r="M44" s="1382">
        <v>975.22127617213732</v>
      </c>
      <c r="N44" s="1005"/>
      <c r="O44" s="985"/>
    </row>
    <row r="45" spans="1:15" s="1145" customFormat="1" ht="12" customHeight="1">
      <c r="A45" s="1142"/>
      <c r="B45" s="1143"/>
      <c r="C45" s="557"/>
      <c r="D45" s="1366" t="s">
        <v>591</v>
      </c>
      <c r="E45" s="1381"/>
      <c r="F45" s="1381">
        <v>1002.0449242344123</v>
      </c>
      <c r="G45" s="1381">
        <v>1029.8262200118927</v>
      </c>
      <c r="H45" s="1381">
        <v>1063.9859650793087</v>
      </c>
      <c r="I45" s="1382">
        <v>1110.67</v>
      </c>
      <c r="J45" s="1382">
        <v>1141.1748482550029</v>
      </c>
      <c r="K45" s="1382">
        <v>1183.1654377119853</v>
      </c>
      <c r="L45" s="1382">
        <v>1187.0516069537268</v>
      </c>
      <c r="M45" s="1382">
        <v>1201.0997209683244</v>
      </c>
      <c r="N45" s="1005"/>
      <c r="O45" s="985"/>
    </row>
    <row r="46" spans="1:15" s="1145" customFormat="1" ht="12" customHeight="1">
      <c r="A46" s="1142"/>
      <c r="B46" s="1143"/>
      <c r="C46" s="557"/>
      <c r="D46" s="1366" t="s">
        <v>592</v>
      </c>
      <c r="E46" s="1381"/>
      <c r="F46" s="1381">
        <v>1362.9039106546441</v>
      </c>
      <c r="G46" s="1381">
        <v>1398.4070752141515</v>
      </c>
      <c r="H46" s="1381">
        <v>1444.3006211436916</v>
      </c>
      <c r="I46" s="1382">
        <v>1499.7</v>
      </c>
      <c r="J46" s="1382">
        <v>1540.3232554493554</v>
      </c>
      <c r="K46" s="1382">
        <v>1586.1876014888842</v>
      </c>
      <c r="L46" s="1382">
        <v>1586.4814449977957</v>
      </c>
      <c r="M46" s="1382">
        <v>1604.5312426429216</v>
      </c>
      <c r="N46" s="1005"/>
      <c r="O46" s="985"/>
    </row>
    <row r="47" spans="1:15" s="1145" customFormat="1" ht="12" customHeight="1">
      <c r="A47" s="1142"/>
      <c r="B47" s="1143"/>
      <c r="C47" s="557"/>
      <c r="D47" s="1366" t="s">
        <v>593</v>
      </c>
      <c r="E47" s="1381"/>
      <c r="F47" s="1381">
        <v>2733.9308869152624</v>
      </c>
      <c r="G47" s="1381">
        <v>2811.5678071980333</v>
      </c>
      <c r="H47" s="1381">
        <v>2873.5700246001657</v>
      </c>
      <c r="I47" s="1382">
        <v>3023.75</v>
      </c>
      <c r="J47" s="1382">
        <v>3085.0140031171932</v>
      </c>
      <c r="K47" s="1382">
        <v>3179.1865353065591</v>
      </c>
      <c r="L47" s="1382">
        <v>3199.4174346475797</v>
      </c>
      <c r="M47" s="1382">
        <v>3230.5077584830456</v>
      </c>
      <c r="N47" s="1005"/>
      <c r="O47" s="985"/>
    </row>
    <row r="48" spans="1:15" s="1145" customFormat="1" ht="6.75" customHeight="1">
      <c r="A48" s="1142"/>
      <c r="B48" s="1143"/>
      <c r="C48" s="557"/>
      <c r="D48" s="1366"/>
      <c r="E48" s="1383"/>
      <c r="F48" s="1383"/>
      <c r="G48" s="1383"/>
      <c r="H48" s="1383"/>
      <c r="I48" s="1384"/>
      <c r="J48" s="1152"/>
      <c r="K48" s="1152"/>
      <c r="L48" s="1152"/>
      <c r="M48" s="1152"/>
      <c r="N48" s="1005"/>
      <c r="O48" s="985"/>
    </row>
    <row r="49" spans="1:15" s="1145" customFormat="1" ht="13.5" customHeight="1">
      <c r="A49" s="1142"/>
      <c r="B49" s="1143"/>
      <c r="C49" s="1000" t="s">
        <v>594</v>
      </c>
      <c r="D49" s="1366"/>
      <c r="E49" s="1362"/>
      <c r="F49" s="1385">
        <f t="shared" ref="F49:M49" si="0">0.666666666666667*F36</f>
        <v>431.88000000000022</v>
      </c>
      <c r="G49" s="1385">
        <f t="shared" si="0"/>
        <v>445.33333333333354</v>
      </c>
      <c r="H49" s="1385">
        <f t="shared" si="0"/>
        <v>462.24000000000024</v>
      </c>
      <c r="I49" s="1385">
        <f t="shared" si="0"/>
        <v>481.6600000000002</v>
      </c>
      <c r="J49" s="1372">
        <f t="shared" si="0"/>
        <v>493.72666666666692</v>
      </c>
      <c r="K49" s="1372">
        <f t="shared" si="0"/>
        <v>512.53333333333353</v>
      </c>
      <c r="L49" s="1372">
        <f t="shared" si="0"/>
        <v>517.68000000000018</v>
      </c>
      <c r="M49" s="1372">
        <f t="shared" si="0"/>
        <v>522.8333333333336</v>
      </c>
      <c r="N49" s="1005"/>
      <c r="O49" s="985"/>
    </row>
    <row r="50" spans="1:15" s="1145" customFormat="1" ht="13.5" customHeight="1">
      <c r="A50" s="1142"/>
      <c r="B50" s="1143"/>
      <c r="C50" s="1171" t="s">
        <v>595</v>
      </c>
      <c r="D50" s="1366"/>
      <c r="E50" s="1386"/>
      <c r="F50" s="1386">
        <v>12.798737681442187</v>
      </c>
      <c r="G50" s="1386">
        <v>12.502703852160451</v>
      </c>
      <c r="H50" s="1386">
        <v>12.537867835138684</v>
      </c>
      <c r="I50" s="1387">
        <v>11.8</v>
      </c>
      <c r="J50" s="1387">
        <v>10.340188724007231</v>
      </c>
      <c r="K50" s="1387">
        <v>8.1</v>
      </c>
      <c r="L50" s="1387">
        <v>7.7</v>
      </c>
      <c r="M50" s="1387">
        <v>7.4</v>
      </c>
      <c r="N50" s="1005"/>
      <c r="O50" s="985"/>
    </row>
    <row r="51" spans="1:15" s="1145" customFormat="1" ht="12" customHeight="1">
      <c r="A51" s="1142"/>
      <c r="B51" s="1143"/>
      <c r="C51" s="1388"/>
      <c r="D51" s="1366" t="s">
        <v>73</v>
      </c>
      <c r="E51" s="1386"/>
      <c r="F51" s="1386">
        <v>8.5958961117159856</v>
      </c>
      <c r="G51" s="1386">
        <v>8.2152332001795259</v>
      </c>
      <c r="H51" s="1386">
        <v>8.3326168079654686</v>
      </c>
      <c r="I51" s="1387">
        <v>7.9</v>
      </c>
      <c r="J51" s="1387">
        <v>7.2650061156136756</v>
      </c>
      <c r="K51" s="1387">
        <v>5.9</v>
      </c>
      <c r="L51" s="1387">
        <v>5.5</v>
      </c>
      <c r="M51" s="1387">
        <v>5.3</v>
      </c>
      <c r="N51" s="1005"/>
      <c r="O51" s="985"/>
    </row>
    <row r="52" spans="1:15" s="1145" customFormat="1" ht="12" customHeight="1">
      <c r="A52" s="1142"/>
      <c r="B52" s="1143"/>
      <c r="C52" s="1388"/>
      <c r="D52" s="1366" t="s">
        <v>72</v>
      </c>
      <c r="E52" s="1386"/>
      <c r="F52" s="1386">
        <v>18.549416250818709</v>
      </c>
      <c r="G52" s="1386">
        <v>18.247657325932657</v>
      </c>
      <c r="H52" s="1386">
        <v>18.091981648269513</v>
      </c>
      <c r="I52" s="1389">
        <v>16.7</v>
      </c>
      <c r="J52" s="1389">
        <v>14.303468189844407</v>
      </c>
      <c r="K52" s="1389">
        <v>10.9</v>
      </c>
      <c r="L52" s="1389">
        <v>10.3</v>
      </c>
      <c r="M52" s="1389">
        <v>10</v>
      </c>
      <c r="N52" s="1005"/>
      <c r="O52" s="985"/>
    </row>
    <row r="53" spans="1:15" s="1145" customFormat="1" ht="15" customHeight="1">
      <c r="A53" s="1142"/>
      <c r="B53" s="1143"/>
      <c r="C53" s="1151" t="s">
        <v>596</v>
      </c>
      <c r="D53" s="1152"/>
      <c r="E53" s="1152"/>
      <c r="F53" s="1152"/>
      <c r="G53" s="1151"/>
      <c r="H53" s="1151"/>
      <c r="I53" s="1151"/>
      <c r="J53" s="1151"/>
      <c r="K53" s="1151"/>
      <c r="L53" s="1152"/>
      <c r="M53" s="1153"/>
      <c r="N53" s="1005"/>
      <c r="O53" s="985"/>
    </row>
    <row r="54" spans="1:15" s="1145" customFormat="1" ht="10.5" customHeight="1">
      <c r="A54" s="1142"/>
      <c r="B54" s="1143"/>
      <c r="C54" s="1151" t="s">
        <v>531</v>
      </c>
      <c r="D54" s="1152"/>
      <c r="E54" s="1151"/>
      <c r="F54" s="1151"/>
      <c r="G54" s="1151"/>
      <c r="H54" s="1151"/>
      <c r="I54" s="1151"/>
      <c r="J54" s="1151"/>
      <c r="K54" s="1151"/>
      <c r="L54" s="1153"/>
      <c r="M54" s="1153"/>
      <c r="N54" s="1005"/>
      <c r="O54" s="985"/>
    </row>
    <row r="55" spans="1:15" s="1145" customFormat="1" ht="9" customHeight="1">
      <c r="A55" s="1142"/>
      <c r="B55" s="1143"/>
      <c r="C55" s="1151" t="s">
        <v>597</v>
      </c>
      <c r="D55" s="1152"/>
      <c r="E55" s="1151"/>
      <c r="F55" s="1151" t="s">
        <v>598</v>
      </c>
      <c r="G55" s="1151"/>
      <c r="H55" s="1151"/>
      <c r="I55" s="1151"/>
      <c r="J55" s="1151"/>
      <c r="K55" s="1151"/>
      <c r="L55" s="1153"/>
      <c r="M55" s="1153"/>
      <c r="N55" s="1005"/>
      <c r="O55" s="985"/>
    </row>
    <row r="56" spans="1:15" ht="13.5" customHeight="1">
      <c r="A56" s="983"/>
      <c r="B56" s="983"/>
      <c r="C56" s="980" t="s">
        <v>532</v>
      </c>
      <c r="D56" s="1013"/>
      <c r="E56" s="1024"/>
      <c r="F56" s="1024"/>
      <c r="G56" s="1024"/>
      <c r="H56" s="1024"/>
      <c r="I56" s="1024"/>
      <c r="J56" s="1027"/>
      <c r="K56" s="1027"/>
      <c r="L56" s="1027"/>
      <c r="M56" s="1024"/>
      <c r="N56" s="1005"/>
      <c r="O56" s="983"/>
    </row>
    <row r="57" spans="1:15" s="1145" customFormat="1" ht="12.75" customHeight="1" thickBot="1">
      <c r="A57" s="1142"/>
      <c r="B57" s="1143"/>
      <c r="C57" s="1390"/>
      <c r="D57" s="1391"/>
      <c r="E57" s="1391"/>
      <c r="F57" s="1392"/>
      <c r="G57" s="1392"/>
      <c r="H57" s="1151"/>
      <c r="I57" s="1151"/>
      <c r="J57" s="1151"/>
      <c r="K57" s="1151"/>
      <c r="L57" s="1153"/>
      <c r="M57" s="1153"/>
      <c r="N57" s="1005"/>
      <c r="O57" s="985"/>
    </row>
    <row r="58" spans="1:15" s="262" customFormat="1" ht="13.5" customHeight="1" thickBot="1">
      <c r="A58" s="261"/>
      <c r="B58" s="225"/>
      <c r="C58" s="1559" t="s">
        <v>599</v>
      </c>
      <c r="D58" s="1560"/>
      <c r="E58" s="899"/>
      <c r="F58" s="899"/>
      <c r="G58" s="899"/>
      <c r="H58" s="899"/>
      <c r="I58" s="899"/>
      <c r="J58" s="899"/>
      <c r="K58" s="899"/>
      <c r="L58" s="899"/>
      <c r="M58" s="479"/>
      <c r="N58" s="1005"/>
      <c r="O58" s="1012"/>
    </row>
    <row r="59" spans="1:15" s="1145" customFormat="1" ht="6" customHeight="1">
      <c r="A59" s="1142"/>
      <c r="B59" s="1143"/>
      <c r="C59" s="1151"/>
      <c r="D59" s="1393"/>
      <c r="E59" s="1394"/>
      <c r="F59" s="1394"/>
      <c r="G59" s="1394"/>
      <c r="H59" s="1394"/>
      <c r="I59" s="1394"/>
      <c r="J59" s="1394"/>
      <c r="K59" s="1394"/>
      <c r="L59" s="1394"/>
      <c r="M59" s="1395"/>
      <c r="N59" s="1005"/>
      <c r="O59" s="985"/>
    </row>
    <row r="60" spans="1:15" s="1145" customFormat="1" ht="13.5" customHeight="1">
      <c r="A60" s="1142"/>
      <c r="B60" s="1143"/>
      <c r="C60" s="1359"/>
      <c r="D60" s="1359"/>
      <c r="E60" s="1152"/>
      <c r="F60" s="1361">
        <v>2005</v>
      </c>
      <c r="G60" s="1361">
        <v>2006</v>
      </c>
      <c r="H60" s="1361">
        <v>2007</v>
      </c>
      <c r="I60" s="1361">
        <v>2008</v>
      </c>
      <c r="J60" s="1361">
        <v>2009</v>
      </c>
      <c r="K60" s="1361">
        <v>2010</v>
      </c>
      <c r="L60" s="1361">
        <v>2011</v>
      </c>
      <c r="M60" s="1361" t="s">
        <v>600</v>
      </c>
      <c r="N60" s="1005"/>
      <c r="O60" s="1144"/>
    </row>
    <row r="61" spans="1:15" s="1145" customFormat="1" ht="12" customHeight="1">
      <c r="A61" s="1142"/>
      <c r="B61" s="1143"/>
      <c r="C61" s="1396" t="s">
        <v>601</v>
      </c>
      <c r="D61" s="1152"/>
      <c r="E61" s="1152"/>
      <c r="F61" s="1397">
        <v>4.9000000000000004</v>
      </c>
      <c r="G61" s="1397">
        <v>6.5</v>
      </c>
      <c r="H61" s="1397">
        <v>6.1</v>
      </c>
      <c r="I61" s="1398">
        <v>6</v>
      </c>
      <c r="J61" s="1397">
        <v>5.6</v>
      </c>
      <c r="K61" s="1397">
        <v>5.7</v>
      </c>
      <c r="L61" s="1399">
        <v>5.8</v>
      </c>
      <c r="M61" s="1399">
        <v>6</v>
      </c>
      <c r="N61" s="1005"/>
      <c r="O61" s="985"/>
    </row>
    <row r="62" spans="1:15" s="1145" customFormat="1" ht="4.5" customHeight="1">
      <c r="A62" s="1142"/>
      <c r="B62" s="1143"/>
      <c r="C62" s="1375"/>
      <c r="D62" s="1152"/>
      <c r="E62" s="1152"/>
      <c r="F62" s="1400"/>
      <c r="G62" s="1400"/>
      <c r="H62" s="1400"/>
      <c r="I62" s="1400"/>
      <c r="J62" s="1400"/>
      <c r="K62" s="1400"/>
      <c r="L62" s="1400"/>
      <c r="M62" s="1400"/>
      <c r="N62" s="1005"/>
      <c r="O62" s="985"/>
    </row>
    <row r="63" spans="1:15" s="1145" customFormat="1" ht="12" customHeight="1">
      <c r="A63" s="1142"/>
      <c r="B63" s="1143"/>
      <c r="C63" s="1396" t="s">
        <v>602</v>
      </c>
      <c r="D63" s="1359"/>
      <c r="E63" s="1152"/>
      <c r="F63" s="1401">
        <v>35.1</v>
      </c>
      <c r="G63" s="1401">
        <v>36.799999999999997</v>
      </c>
      <c r="H63" s="1401">
        <v>35.799999999999997</v>
      </c>
      <c r="I63" s="1401">
        <v>35.4</v>
      </c>
      <c r="J63" s="1401">
        <v>33.700000000000003</v>
      </c>
      <c r="K63" s="1401">
        <v>34.200000000000003</v>
      </c>
      <c r="L63" s="1401">
        <v>34.5</v>
      </c>
      <c r="M63" s="1401">
        <v>34.200000000000003</v>
      </c>
      <c r="N63" s="1005"/>
      <c r="O63" s="985"/>
    </row>
    <row r="64" spans="1:15" s="1145" customFormat="1" ht="26.25" customHeight="1">
      <c r="A64" s="1142"/>
      <c r="B64" s="1143"/>
      <c r="C64" s="1556" t="s">
        <v>603</v>
      </c>
      <c r="D64" s="1556"/>
      <c r="E64" s="1556"/>
      <c r="F64" s="1556"/>
      <c r="G64" s="1556"/>
      <c r="H64" s="1556"/>
      <c r="I64" s="1556"/>
      <c r="J64" s="1556"/>
      <c r="K64" s="1556"/>
      <c r="L64" s="1556"/>
      <c r="M64" s="1556"/>
      <c r="N64" s="1005"/>
      <c r="O64" s="985"/>
    </row>
    <row r="65" spans="1:15" s="1145" customFormat="1" ht="20.25" customHeight="1">
      <c r="A65" s="1142"/>
      <c r="B65" s="1143"/>
      <c r="C65" s="1556" t="s">
        <v>604</v>
      </c>
      <c r="D65" s="1556"/>
      <c r="E65" s="1556"/>
      <c r="F65" s="1556"/>
      <c r="G65" s="1556"/>
      <c r="H65" s="1556"/>
      <c r="I65" s="1556"/>
      <c r="J65" s="1556"/>
      <c r="K65" s="1556"/>
      <c r="L65" s="1556"/>
      <c r="M65" s="1556"/>
      <c r="N65" s="1005"/>
      <c r="O65" s="985"/>
    </row>
    <row r="66" spans="1:15" s="1145" customFormat="1" ht="10.5" customHeight="1">
      <c r="A66" s="1142"/>
      <c r="B66" s="1143"/>
      <c r="C66" s="1556" t="s">
        <v>605</v>
      </c>
      <c r="D66" s="1556"/>
      <c r="E66" s="1556"/>
      <c r="F66" s="1556"/>
      <c r="G66" s="1556"/>
      <c r="H66" s="1556"/>
      <c r="I66" s="1556"/>
      <c r="J66" s="1556"/>
      <c r="K66" s="1556"/>
      <c r="L66" s="1556"/>
      <c r="M66" s="1556"/>
      <c r="N66" s="1005"/>
      <c r="O66" s="985"/>
    </row>
    <row r="67" spans="1:15" s="1145" customFormat="1" ht="10.5" customHeight="1">
      <c r="A67" s="1142"/>
      <c r="B67" s="1143"/>
      <c r="C67" s="1557" t="s">
        <v>606</v>
      </c>
      <c r="D67" s="1557"/>
      <c r="E67" s="1557"/>
      <c r="F67" s="1557"/>
      <c r="G67" s="1557"/>
      <c r="H67" s="1557"/>
      <c r="I67" s="1557"/>
      <c r="J67" s="1557"/>
      <c r="K67" s="1557"/>
      <c r="L67" s="1557"/>
      <c r="M67" s="1557"/>
      <c r="N67" s="1005"/>
      <c r="O67" s="985"/>
    </row>
    <row r="68" spans="1:15" s="1145" customFormat="1" ht="13.5" customHeight="1">
      <c r="A68" s="1142"/>
      <c r="B68" s="1143"/>
      <c r="C68" s="1390" t="s">
        <v>607</v>
      </c>
      <c r="D68" s="1359"/>
      <c r="E68" s="1360"/>
      <c r="F68" s="1360"/>
      <c r="G68" s="1360"/>
      <c r="H68" s="1360"/>
      <c r="I68" s="1360"/>
      <c r="J68" s="1360"/>
      <c r="K68" s="1360"/>
      <c r="L68" s="1360"/>
      <c r="M68" s="1360"/>
      <c r="N68" s="1005"/>
      <c r="O68" s="985"/>
    </row>
  </sheetData>
  <mergeCells count="7">
    <mergeCell ref="C66:M66"/>
    <mergeCell ref="C67:M67"/>
    <mergeCell ref="B1:F1"/>
    <mergeCell ref="C19:D19"/>
    <mergeCell ref="C58:D58"/>
    <mergeCell ref="C64:M64"/>
    <mergeCell ref="C65:M6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Folha12">
    <tabColor theme="7"/>
  </sheetPr>
  <dimension ref="A1:T77"/>
  <sheetViews>
    <sheetView zoomScaleNormal="100" workbookViewId="0"/>
  </sheetViews>
  <sheetFormatPr defaultRowHeight="12.75"/>
  <cols>
    <col min="1" max="1" width="1" style="166" customWidth="1"/>
    <col min="2" max="2" width="2.5703125" style="166" customWidth="1"/>
    <col min="3" max="3" width="1" style="166" customWidth="1"/>
    <col min="4" max="4" width="20.85546875" style="166" customWidth="1"/>
    <col min="5" max="5" width="0.5703125" style="166" customWidth="1"/>
    <col min="6" max="6" width="8.42578125" style="166" customWidth="1"/>
    <col min="7" max="7" width="0.5703125" style="166" customWidth="1"/>
    <col min="8" max="14" width="9.28515625" style="166" customWidth="1"/>
    <col min="15" max="15" width="2.5703125" style="166" customWidth="1"/>
    <col min="16" max="16" width="1" style="166" customWidth="1"/>
    <col min="17" max="17" width="3.7109375" style="166" customWidth="1"/>
    <col min="18" max="16384" width="9.140625" style="166"/>
  </cols>
  <sheetData>
    <row r="1" spans="1:20" ht="13.5" customHeight="1">
      <c r="A1" s="165"/>
      <c r="B1" s="302"/>
      <c r="C1" s="302"/>
      <c r="D1" s="302"/>
      <c r="E1" s="287"/>
      <c r="F1" s="287"/>
      <c r="G1" s="287"/>
      <c r="H1" s="287"/>
      <c r="I1" s="287"/>
      <c r="J1" s="287"/>
      <c r="K1" s="287"/>
      <c r="L1" s="1561" t="s">
        <v>375</v>
      </c>
      <c r="M1" s="1561"/>
      <c r="N1" s="1561"/>
      <c r="O1" s="1561"/>
      <c r="P1" s="165"/>
      <c r="R1" s="252"/>
    </row>
    <row r="2" spans="1:20" ht="6" customHeight="1">
      <c r="A2" s="165"/>
      <c r="B2" s="303"/>
      <c r="C2" s="485"/>
      <c r="D2" s="485"/>
      <c r="E2" s="286"/>
      <c r="F2" s="286"/>
      <c r="G2" s="286"/>
      <c r="H2" s="286"/>
      <c r="I2" s="286"/>
      <c r="J2" s="286"/>
      <c r="K2" s="286"/>
      <c r="L2" s="286"/>
      <c r="M2" s="286"/>
      <c r="N2" s="167"/>
      <c r="O2" s="167"/>
      <c r="P2" s="165"/>
      <c r="R2" s="252"/>
    </row>
    <row r="3" spans="1:20" ht="13.5" customHeight="1" thickBot="1">
      <c r="A3" s="165"/>
      <c r="B3" s="304"/>
      <c r="C3" s="168"/>
      <c r="D3" s="168"/>
      <c r="E3" s="168"/>
      <c r="F3" s="167"/>
      <c r="G3" s="167"/>
      <c r="H3" s="167"/>
      <c r="I3" s="167"/>
      <c r="J3" s="167"/>
      <c r="K3" s="167"/>
      <c r="L3" s="676"/>
      <c r="M3" s="676"/>
      <c r="N3" s="676" t="s">
        <v>71</v>
      </c>
      <c r="O3" s="676"/>
      <c r="P3" s="676"/>
      <c r="R3" s="252"/>
    </row>
    <row r="4" spans="1:20" ht="15" customHeight="1" thickBot="1">
      <c r="A4" s="165"/>
      <c r="B4" s="304"/>
      <c r="C4" s="321" t="s">
        <v>346</v>
      </c>
      <c r="D4" s="325"/>
      <c r="E4" s="325"/>
      <c r="F4" s="325"/>
      <c r="G4" s="325"/>
      <c r="H4" s="325"/>
      <c r="I4" s="325"/>
      <c r="J4" s="325"/>
      <c r="K4" s="325"/>
      <c r="L4" s="325"/>
      <c r="M4" s="325"/>
      <c r="N4" s="326"/>
      <c r="O4" s="676"/>
      <c r="P4" s="676"/>
      <c r="R4" s="252"/>
    </row>
    <row r="5" spans="1:20" ht="7.5" customHeight="1">
      <c r="A5" s="165"/>
      <c r="B5" s="304"/>
      <c r="C5" s="1562" t="s">
        <v>86</v>
      </c>
      <c r="D5" s="1562"/>
      <c r="E5" s="167"/>
      <c r="F5" s="16"/>
      <c r="G5" s="167"/>
      <c r="H5" s="167"/>
      <c r="I5" s="167"/>
      <c r="J5" s="167"/>
      <c r="K5" s="167"/>
      <c r="L5" s="676"/>
      <c r="M5" s="676"/>
      <c r="N5" s="676"/>
      <c r="O5" s="676"/>
      <c r="P5" s="676"/>
      <c r="R5" s="252"/>
    </row>
    <row r="6" spans="1:20" ht="13.5" customHeight="1">
      <c r="A6" s="165"/>
      <c r="B6" s="304"/>
      <c r="C6" s="1563"/>
      <c r="D6" s="1563"/>
      <c r="E6" s="110">
        <v>1999</v>
      </c>
      <c r="F6" s="110"/>
      <c r="G6" s="167"/>
      <c r="H6" s="111">
        <v>2007</v>
      </c>
      <c r="I6" s="111">
        <v>2008</v>
      </c>
      <c r="J6" s="111">
        <v>2009</v>
      </c>
      <c r="K6" s="111">
        <v>2010</v>
      </c>
      <c r="L6" s="111">
        <v>2011</v>
      </c>
      <c r="M6" s="111">
        <v>2012</v>
      </c>
      <c r="N6" s="111">
        <v>2013</v>
      </c>
      <c r="O6" s="676"/>
      <c r="P6" s="676"/>
      <c r="R6" s="252"/>
    </row>
    <row r="7" spans="1:20" ht="2.25" customHeight="1">
      <c r="A7" s="165"/>
      <c r="B7" s="304"/>
      <c r="C7" s="112"/>
      <c r="D7" s="112"/>
      <c r="E7" s="16"/>
      <c r="F7" s="16"/>
      <c r="G7" s="167"/>
      <c r="H7" s="16"/>
      <c r="I7" s="16"/>
      <c r="J7" s="16"/>
      <c r="K7" s="16"/>
      <c r="L7" s="16"/>
      <c r="M7" s="16"/>
      <c r="N7" s="16"/>
      <c r="O7" s="676"/>
      <c r="P7" s="676"/>
      <c r="R7" s="252"/>
    </row>
    <row r="8" spans="1:20" ht="18.75" customHeight="1">
      <c r="A8" s="165"/>
      <c r="B8" s="304"/>
      <c r="C8" s="1564" t="s">
        <v>345</v>
      </c>
      <c r="D8" s="1564"/>
      <c r="E8" s="1564"/>
      <c r="F8" s="1564"/>
      <c r="G8" s="285"/>
      <c r="H8" s="1566">
        <v>403</v>
      </c>
      <c r="I8" s="1566">
        <v>426</v>
      </c>
      <c r="J8" s="1566">
        <v>450</v>
      </c>
      <c r="K8" s="1566">
        <v>475</v>
      </c>
      <c r="L8" s="1566">
        <v>485</v>
      </c>
      <c r="M8" s="1566">
        <v>485</v>
      </c>
      <c r="N8" s="1566">
        <v>485</v>
      </c>
      <c r="O8" s="256"/>
      <c r="P8" s="256"/>
      <c r="R8" s="257"/>
      <c r="S8" s="257"/>
      <c r="T8" s="257"/>
    </row>
    <row r="9" spans="1:20" ht="4.5" customHeight="1">
      <c r="A9" s="165"/>
      <c r="B9" s="304"/>
      <c r="C9" s="1564"/>
      <c r="D9" s="1564"/>
      <c r="E9" s="1564"/>
      <c r="F9" s="1564"/>
      <c r="G9" s="285"/>
      <c r="H9" s="1566"/>
      <c r="I9" s="1566"/>
      <c r="J9" s="1566"/>
      <c r="K9" s="1566"/>
      <c r="L9" s="1566"/>
      <c r="M9" s="1566"/>
      <c r="N9" s="1566"/>
      <c r="O9" s="256"/>
      <c r="P9" s="256"/>
      <c r="R9" s="252"/>
    </row>
    <row r="10" spans="1:20" s="171" customFormat="1" ht="10.5" customHeight="1">
      <c r="A10" s="169"/>
      <c r="B10" s="305"/>
      <c r="C10" s="1564"/>
      <c r="D10" s="1564"/>
      <c r="E10" s="1564"/>
      <c r="F10" s="1564"/>
      <c r="G10" s="324"/>
      <c r="H10" s="1566"/>
      <c r="I10" s="1566"/>
      <c r="J10" s="1566"/>
      <c r="K10" s="1566"/>
      <c r="L10" s="1566"/>
      <c r="M10" s="1566"/>
      <c r="N10" s="1566"/>
      <c r="O10" s="256"/>
      <c r="P10" s="256"/>
      <c r="R10" s="250"/>
    </row>
    <row r="11" spans="1:20" ht="31.5" customHeight="1">
      <c r="A11" s="165"/>
      <c r="B11" s="306"/>
      <c r="C11" s="255" t="s">
        <v>329</v>
      </c>
      <c r="D11" s="255"/>
      <c r="E11" s="251"/>
      <c r="F11" s="251"/>
      <c r="G11" s="254"/>
      <c r="H11" s="253" t="s">
        <v>492</v>
      </c>
      <c r="I11" s="253" t="s">
        <v>328</v>
      </c>
      <c r="J11" s="253" t="s">
        <v>327</v>
      </c>
      <c r="K11" s="253" t="s">
        <v>326</v>
      </c>
      <c r="L11" s="253" t="s">
        <v>325</v>
      </c>
      <c r="M11" s="670" t="s">
        <v>396</v>
      </c>
      <c r="N11" s="670" t="s">
        <v>396</v>
      </c>
      <c r="O11" s="253"/>
      <c r="P11" s="253"/>
      <c r="R11" s="252"/>
    </row>
    <row r="12" spans="1:20" s="171" customFormat="1" ht="18" customHeight="1">
      <c r="A12" s="169"/>
      <c r="B12" s="305"/>
      <c r="C12" s="172" t="s">
        <v>324</v>
      </c>
      <c r="D12" s="172"/>
      <c r="E12" s="251"/>
      <c r="F12" s="251"/>
      <c r="G12" s="170"/>
      <c r="H12" s="251" t="s">
        <v>493</v>
      </c>
      <c r="I12" s="251" t="s">
        <v>323</v>
      </c>
      <c r="J12" s="251" t="s">
        <v>322</v>
      </c>
      <c r="K12" s="251" t="s">
        <v>321</v>
      </c>
      <c r="L12" s="251" t="s">
        <v>320</v>
      </c>
      <c r="M12" s="670" t="s">
        <v>396</v>
      </c>
      <c r="N12" s="670" t="s">
        <v>396</v>
      </c>
      <c r="O12" s="251"/>
      <c r="P12" s="251"/>
      <c r="R12" s="250"/>
    </row>
    <row r="13" spans="1:20" ht="20.25" customHeight="1" thickBot="1">
      <c r="A13" s="165"/>
      <c r="B13" s="304"/>
      <c r="C13" s="678" t="s">
        <v>397</v>
      </c>
      <c r="D13" s="677"/>
      <c r="E13" s="167"/>
      <c r="F13" s="167"/>
      <c r="G13" s="167"/>
      <c r="H13" s="167"/>
      <c r="I13" s="167"/>
      <c r="J13" s="167"/>
      <c r="K13" s="167"/>
      <c r="L13" s="167"/>
      <c r="M13" s="167"/>
      <c r="N13" s="676"/>
      <c r="O13" s="167"/>
      <c r="P13" s="165"/>
    </row>
    <row r="14" spans="1:20" s="171" customFormat="1" ht="13.5" customHeight="1" thickBot="1">
      <c r="A14" s="169"/>
      <c r="B14" s="305"/>
      <c r="C14" s="321" t="s">
        <v>319</v>
      </c>
      <c r="D14" s="322"/>
      <c r="E14" s="322"/>
      <c r="F14" s="322"/>
      <c r="G14" s="322"/>
      <c r="H14" s="322"/>
      <c r="I14" s="322"/>
      <c r="J14" s="322"/>
      <c r="K14" s="322"/>
      <c r="L14" s="322"/>
      <c r="M14" s="322"/>
      <c r="N14" s="323"/>
      <c r="O14" s="167"/>
      <c r="P14" s="165"/>
      <c r="Q14" s="166"/>
      <c r="R14" s="166"/>
      <c r="S14" s="166"/>
      <c r="T14" s="166"/>
    </row>
    <row r="15" spans="1:20" ht="7.5" customHeight="1">
      <c r="A15" s="165"/>
      <c r="B15" s="304"/>
      <c r="C15" s="1565" t="s">
        <v>316</v>
      </c>
      <c r="D15" s="1565"/>
      <c r="E15" s="173"/>
      <c r="F15" s="173"/>
      <c r="G15" s="113"/>
      <c r="H15" s="174"/>
      <c r="I15" s="174"/>
      <c r="J15" s="174"/>
      <c r="K15" s="174"/>
      <c r="L15" s="174"/>
      <c r="M15" s="174"/>
      <c r="N15" s="174"/>
      <c r="O15" s="167"/>
      <c r="P15" s="165"/>
    </row>
    <row r="16" spans="1:20" ht="13.5" customHeight="1">
      <c r="A16" s="165"/>
      <c r="B16" s="304"/>
      <c r="C16" s="1520"/>
      <c r="D16" s="1520"/>
      <c r="E16" s="173"/>
      <c r="F16" s="173"/>
      <c r="G16" s="113"/>
      <c r="H16" s="1067">
        <v>2010</v>
      </c>
      <c r="I16" s="1567">
        <v>2011</v>
      </c>
      <c r="J16" s="1567"/>
      <c r="K16" s="1567">
        <v>2012</v>
      </c>
      <c r="L16" s="1567"/>
      <c r="M16" s="1567">
        <v>2013</v>
      </c>
      <c r="N16" s="1567"/>
      <c r="O16" s="167"/>
      <c r="P16" s="165"/>
    </row>
    <row r="17" spans="1:19" ht="12.75" customHeight="1">
      <c r="A17" s="165"/>
      <c r="B17" s="304"/>
      <c r="C17" s="173"/>
      <c r="D17" s="173"/>
      <c r="E17" s="173"/>
      <c r="F17" s="173"/>
      <c r="G17" s="113"/>
      <c r="H17" s="570" t="s">
        <v>87</v>
      </c>
      <c r="I17" s="855" t="s">
        <v>88</v>
      </c>
      <c r="J17" s="856" t="s">
        <v>87</v>
      </c>
      <c r="K17" s="855" t="s">
        <v>88</v>
      </c>
      <c r="L17" s="570" t="s">
        <v>87</v>
      </c>
      <c r="M17" s="855" t="s">
        <v>88</v>
      </c>
      <c r="N17" s="570" t="s">
        <v>87</v>
      </c>
      <c r="O17" s="167"/>
      <c r="P17" s="165"/>
    </row>
    <row r="18" spans="1:19" ht="4.5" customHeight="1">
      <c r="A18" s="165"/>
      <c r="B18" s="304"/>
      <c r="C18" s="173"/>
      <c r="D18" s="173"/>
      <c r="E18" s="173"/>
      <c r="F18" s="173"/>
      <c r="G18" s="113"/>
      <c r="H18" s="488"/>
      <c r="I18" s="488"/>
      <c r="J18" s="488"/>
      <c r="K18" s="488"/>
      <c r="L18" s="488"/>
      <c r="M18" s="488"/>
      <c r="N18" s="488"/>
      <c r="O18" s="174"/>
      <c r="P18" s="165"/>
    </row>
    <row r="19" spans="1:19" ht="15" customHeight="1">
      <c r="A19" s="165"/>
      <c r="B19" s="304"/>
      <c r="C19" s="279" t="s">
        <v>344</v>
      </c>
      <c r="D19" s="318"/>
      <c r="E19" s="311"/>
      <c r="F19" s="311"/>
      <c r="G19" s="320"/>
      <c r="H19" s="317">
        <v>942.38</v>
      </c>
      <c r="I19" s="317">
        <v>962.93</v>
      </c>
      <c r="J19" s="317">
        <v>971.52</v>
      </c>
      <c r="K19" s="672">
        <v>950.38</v>
      </c>
      <c r="L19" s="672">
        <v>962.38</v>
      </c>
      <c r="M19" s="672">
        <v>962.96</v>
      </c>
      <c r="N19" s="672">
        <v>958.81</v>
      </c>
      <c r="O19" s="174"/>
      <c r="P19" s="165"/>
    </row>
    <row r="20" spans="1:19" ht="13.5" customHeight="1">
      <c r="A20" s="165"/>
      <c r="B20" s="304"/>
      <c r="C20" s="681" t="s">
        <v>73</v>
      </c>
      <c r="D20" s="175"/>
      <c r="E20" s="173"/>
      <c r="F20" s="173"/>
      <c r="G20" s="113"/>
      <c r="H20" s="228">
        <v>1024.42</v>
      </c>
      <c r="I20" s="228">
        <v>1051.9000000000001</v>
      </c>
      <c r="J20" s="228">
        <v>1053.68</v>
      </c>
      <c r="K20" s="673">
        <v>1033.26</v>
      </c>
      <c r="L20" s="673">
        <v>1043.17</v>
      </c>
      <c r="M20" s="673">
        <v>1043.8499999999999</v>
      </c>
      <c r="N20" s="673">
        <v>1037.9100000000001</v>
      </c>
      <c r="O20" s="174"/>
      <c r="P20" s="165"/>
    </row>
    <row r="21" spans="1:19" ht="13.5" customHeight="1">
      <c r="A21" s="165"/>
      <c r="B21" s="304"/>
      <c r="C21" s="681" t="s">
        <v>72</v>
      </c>
      <c r="D21" s="175"/>
      <c r="E21" s="173"/>
      <c r="F21" s="173"/>
      <c r="G21" s="113"/>
      <c r="H21" s="228">
        <v>831.86</v>
      </c>
      <c r="I21" s="228">
        <v>842</v>
      </c>
      <c r="J21" s="228">
        <v>858.3</v>
      </c>
      <c r="K21" s="673">
        <v>839.63</v>
      </c>
      <c r="L21" s="673">
        <v>856.25</v>
      </c>
      <c r="M21" s="673">
        <v>857.33</v>
      </c>
      <c r="N21" s="673">
        <v>853.8</v>
      </c>
      <c r="O21" s="174"/>
      <c r="P21" s="165"/>
    </row>
    <row r="22" spans="1:19" ht="6.75" customHeight="1">
      <c r="A22" s="165"/>
      <c r="B22" s="304"/>
      <c r="C22" s="221"/>
      <c r="D22" s="175"/>
      <c r="E22" s="173"/>
      <c r="F22" s="173"/>
      <c r="G22" s="113"/>
      <c r="H22" s="113"/>
      <c r="I22" s="113"/>
      <c r="J22" s="113"/>
      <c r="K22" s="682"/>
      <c r="L22" s="682"/>
      <c r="M22" s="682"/>
      <c r="N22" s="682"/>
      <c r="O22" s="174"/>
      <c r="P22" s="165"/>
    </row>
    <row r="23" spans="1:19" ht="15" customHeight="1">
      <c r="A23" s="165"/>
      <c r="B23" s="304"/>
      <c r="C23" s="279" t="s">
        <v>343</v>
      </c>
      <c r="D23" s="318"/>
      <c r="E23" s="311"/>
      <c r="F23" s="311"/>
      <c r="G23" s="316"/>
      <c r="H23" s="317">
        <v>1118.48</v>
      </c>
      <c r="I23" s="317">
        <v>1134.44</v>
      </c>
      <c r="J23" s="317">
        <v>1142.5999999999999</v>
      </c>
      <c r="K23" s="672">
        <v>1114.97</v>
      </c>
      <c r="L23" s="672">
        <v>1123.5</v>
      </c>
      <c r="M23" s="672">
        <v>1124.83</v>
      </c>
      <c r="N23" s="672">
        <v>1125.5899999999999</v>
      </c>
      <c r="O23" s="174"/>
      <c r="P23" s="165"/>
      <c r="S23" s="959"/>
    </row>
    <row r="24" spans="1:19" s="177" customFormat="1" ht="13.5" customHeight="1">
      <c r="A24" s="176"/>
      <c r="B24" s="307"/>
      <c r="C24" s="681" t="s">
        <v>73</v>
      </c>
      <c r="D24" s="175"/>
      <c r="E24" s="173"/>
      <c r="F24" s="173"/>
      <c r="G24" s="113"/>
      <c r="H24" s="228">
        <v>1233.19</v>
      </c>
      <c r="I24" s="228">
        <v>1253.2</v>
      </c>
      <c r="J24" s="228">
        <v>1254.07</v>
      </c>
      <c r="K24" s="673">
        <v>1226.07</v>
      </c>
      <c r="L24" s="673">
        <v>1231.47</v>
      </c>
      <c r="M24" s="673">
        <v>1232.1199999999999</v>
      </c>
      <c r="N24" s="673">
        <v>1233.47</v>
      </c>
      <c r="O24" s="173"/>
      <c r="P24" s="176"/>
    </row>
    <row r="25" spans="1:19" s="177" customFormat="1" ht="13.5" customHeight="1">
      <c r="A25" s="176"/>
      <c r="B25" s="307"/>
      <c r="C25" s="681" t="s">
        <v>72</v>
      </c>
      <c r="D25" s="175"/>
      <c r="E25" s="173"/>
      <c r="F25" s="173"/>
      <c r="G25" s="113"/>
      <c r="H25" s="228">
        <v>963.92</v>
      </c>
      <c r="I25" s="228">
        <v>973</v>
      </c>
      <c r="J25" s="228">
        <v>988.98</v>
      </c>
      <c r="K25" s="673">
        <v>966.48</v>
      </c>
      <c r="L25" s="673">
        <v>981.64</v>
      </c>
      <c r="M25" s="673">
        <v>984.61</v>
      </c>
      <c r="N25" s="673">
        <v>982.36</v>
      </c>
      <c r="O25" s="173"/>
      <c r="P25" s="176"/>
      <c r="S25" s="958"/>
    </row>
    <row r="26" spans="1:19" ht="6.75" customHeight="1">
      <c r="A26" s="165"/>
      <c r="B26" s="304"/>
      <c r="C26" s="571"/>
      <c r="D26" s="175"/>
      <c r="E26" s="173"/>
      <c r="F26" s="173"/>
      <c r="G26" s="113"/>
      <c r="H26" s="113"/>
      <c r="I26" s="113"/>
      <c r="J26" s="113"/>
      <c r="K26" s="682"/>
      <c r="L26" s="682"/>
      <c r="M26" s="682"/>
      <c r="N26" s="682"/>
      <c r="O26" s="174"/>
      <c r="P26" s="165"/>
    </row>
    <row r="27" spans="1:19" ht="15" customHeight="1">
      <c r="A27" s="165"/>
      <c r="B27" s="304"/>
      <c r="C27" s="279" t="s">
        <v>342</v>
      </c>
      <c r="D27" s="318"/>
      <c r="E27" s="311"/>
      <c r="F27" s="311"/>
      <c r="G27" s="319"/>
      <c r="H27" s="674">
        <f t="shared" ref="H27:M27" si="0">H19/H23*100</f>
        <v>84.25541806737715</v>
      </c>
      <c r="I27" s="674">
        <f t="shared" si="0"/>
        <v>84.881527449666777</v>
      </c>
      <c r="J27" s="674">
        <f t="shared" si="0"/>
        <v>85.027131104498523</v>
      </c>
      <c r="K27" s="674">
        <f t="shared" si="0"/>
        <v>85.238167843080987</v>
      </c>
      <c r="L27" s="674">
        <f t="shared" si="0"/>
        <v>85.659101023586999</v>
      </c>
      <c r="M27" s="674">
        <f t="shared" si="0"/>
        <v>85.609380973124843</v>
      </c>
      <c r="N27" s="674">
        <f>+N19/N23*100</f>
        <v>85.182881866398958</v>
      </c>
      <c r="O27" s="174"/>
      <c r="P27" s="165"/>
    </row>
    <row r="28" spans="1:19" ht="13.5" customHeight="1">
      <c r="A28" s="165"/>
      <c r="B28" s="304"/>
      <c r="C28" s="681" t="s">
        <v>73</v>
      </c>
      <c r="D28" s="175"/>
      <c r="E28" s="173"/>
      <c r="F28" s="173"/>
      <c r="G28" s="249"/>
      <c r="H28" s="945">
        <f t="shared" ref="H28:M28" si="1">H20/H24*100</f>
        <v>83.070735247609861</v>
      </c>
      <c r="I28" s="945">
        <f t="shared" si="1"/>
        <v>83.937120970315988</v>
      </c>
      <c r="J28" s="945">
        <f t="shared" si="1"/>
        <v>84.020828183434745</v>
      </c>
      <c r="K28" s="945">
        <f t="shared" si="1"/>
        <v>84.274144216888118</v>
      </c>
      <c r="L28" s="945">
        <f t="shared" si="1"/>
        <v>84.709331124590932</v>
      </c>
      <c r="M28" s="945">
        <f t="shared" si="1"/>
        <v>84.719832483848975</v>
      </c>
      <c r="N28" s="945">
        <f t="shared" ref="N28:N29" si="2">+N20/N24*100</f>
        <v>84.145540629281626</v>
      </c>
      <c r="O28" s="174"/>
      <c r="P28" s="165"/>
    </row>
    <row r="29" spans="1:19" ht="13.5" customHeight="1">
      <c r="A29" s="165"/>
      <c r="B29" s="304"/>
      <c r="C29" s="681" t="s">
        <v>72</v>
      </c>
      <c r="D29" s="175"/>
      <c r="E29" s="173"/>
      <c r="F29" s="173"/>
      <c r="G29" s="249"/>
      <c r="H29" s="945">
        <f t="shared" ref="H29:M29" si="3">H21/H25*100</f>
        <v>86.299692920574316</v>
      </c>
      <c r="I29" s="945">
        <f t="shared" si="3"/>
        <v>86.536485097636174</v>
      </c>
      <c r="J29" s="945">
        <f t="shared" si="3"/>
        <v>86.786385973427159</v>
      </c>
      <c r="K29" s="945">
        <f t="shared" si="3"/>
        <v>86.875051734127979</v>
      </c>
      <c r="L29" s="945">
        <f t="shared" si="3"/>
        <v>87.226478138625168</v>
      </c>
      <c r="M29" s="945">
        <f t="shared" si="3"/>
        <v>87.073054305765737</v>
      </c>
      <c r="N29" s="945">
        <f t="shared" si="2"/>
        <v>86.913147929475954</v>
      </c>
      <c r="O29" s="174"/>
      <c r="P29" s="165"/>
    </row>
    <row r="30" spans="1:19" ht="6.75" customHeight="1">
      <c r="A30" s="165"/>
      <c r="B30" s="304"/>
      <c r="C30" s="221"/>
      <c r="D30" s="175"/>
      <c r="E30" s="173"/>
      <c r="F30" s="173"/>
      <c r="G30" s="248"/>
      <c r="H30" s="247"/>
      <c r="I30" s="247"/>
      <c r="J30" s="247"/>
      <c r="K30" s="675"/>
      <c r="L30" s="675"/>
      <c r="M30" s="675"/>
      <c r="N30" s="674"/>
      <c r="O30" s="174"/>
      <c r="P30" s="165"/>
    </row>
    <row r="31" spans="1:19" ht="23.25" customHeight="1">
      <c r="A31" s="165"/>
      <c r="B31" s="304"/>
      <c r="C31" s="1568" t="s">
        <v>341</v>
      </c>
      <c r="D31" s="1568"/>
      <c r="E31" s="1568"/>
      <c r="F31" s="1568"/>
      <c r="G31" s="316"/>
      <c r="H31" s="317">
        <v>10.5</v>
      </c>
      <c r="I31" s="317">
        <v>10.9</v>
      </c>
      <c r="J31" s="317">
        <v>11.3</v>
      </c>
      <c r="K31" s="672">
        <v>12.7</v>
      </c>
      <c r="L31" s="672">
        <v>12.9</v>
      </c>
      <c r="M31" s="672">
        <v>11.7</v>
      </c>
      <c r="N31" s="672">
        <v>12</v>
      </c>
      <c r="O31" s="174"/>
      <c r="P31" s="165"/>
    </row>
    <row r="32" spans="1:19" ht="13.5" customHeight="1">
      <c r="A32" s="176"/>
      <c r="B32" s="307"/>
      <c r="C32" s="681" t="s">
        <v>318</v>
      </c>
      <c r="D32" s="175"/>
      <c r="E32" s="173"/>
      <c r="F32" s="173"/>
      <c r="G32" s="113"/>
      <c r="H32" s="228">
        <v>7.5</v>
      </c>
      <c r="I32" s="228">
        <v>8.1</v>
      </c>
      <c r="J32" s="228">
        <v>8.3000000000000007</v>
      </c>
      <c r="K32" s="673">
        <v>10</v>
      </c>
      <c r="L32" s="673">
        <v>10.1</v>
      </c>
      <c r="M32" s="673">
        <v>9.1999999999999993</v>
      </c>
      <c r="N32" s="673">
        <v>8.6999999999999993</v>
      </c>
      <c r="P32" s="165"/>
    </row>
    <row r="33" spans="1:18" ht="13.5" customHeight="1">
      <c r="A33" s="165"/>
      <c r="B33" s="304"/>
      <c r="C33" s="681" t="s">
        <v>317</v>
      </c>
      <c r="D33" s="175"/>
      <c r="E33" s="173"/>
      <c r="F33" s="173"/>
      <c r="G33" s="113"/>
      <c r="H33" s="228">
        <v>14.4</v>
      </c>
      <c r="I33" s="228">
        <v>14.7</v>
      </c>
      <c r="J33" s="228">
        <v>15.3</v>
      </c>
      <c r="K33" s="673">
        <v>16.399999999999999</v>
      </c>
      <c r="L33" s="673">
        <v>16.600000000000001</v>
      </c>
      <c r="M33" s="673">
        <v>15.1</v>
      </c>
      <c r="N33" s="673">
        <v>16.5</v>
      </c>
      <c r="O33" s="174"/>
      <c r="P33" s="165"/>
      <c r="R33" s="240"/>
    </row>
    <row r="34" spans="1:18" ht="18" customHeight="1" thickBot="1">
      <c r="A34" s="165"/>
      <c r="B34" s="304"/>
      <c r="C34" s="221"/>
      <c r="D34" s="175"/>
      <c r="E34" s="173"/>
      <c r="F34" s="173"/>
      <c r="G34" s="1579"/>
      <c r="H34" s="1579"/>
      <c r="I34" s="1579"/>
      <c r="J34" s="1579"/>
      <c r="K34" s="1579"/>
      <c r="L34" s="1579"/>
      <c r="M34" s="1580"/>
      <c r="N34" s="1580"/>
      <c r="O34" s="174"/>
      <c r="P34" s="165"/>
    </row>
    <row r="35" spans="1:18" ht="30.75" customHeight="1" thickBot="1">
      <c r="A35" s="165"/>
      <c r="B35" s="304"/>
      <c r="C35" s="1570" t="s">
        <v>340</v>
      </c>
      <c r="D35" s="1571"/>
      <c r="E35" s="1571"/>
      <c r="F35" s="1571"/>
      <c r="G35" s="1571"/>
      <c r="H35" s="1571"/>
      <c r="I35" s="1571"/>
      <c r="J35" s="1571"/>
      <c r="K35" s="1571"/>
      <c r="L35" s="1571"/>
      <c r="M35" s="1571"/>
      <c r="N35" s="1572"/>
      <c r="O35" s="238"/>
      <c r="P35" s="165"/>
      <c r="Q35" s="180"/>
    </row>
    <row r="36" spans="1:18" ht="7.5" customHeight="1">
      <c r="A36" s="165"/>
      <c r="B36" s="304"/>
      <c r="C36" s="1573" t="s">
        <v>316</v>
      </c>
      <c r="D36" s="1573"/>
      <c r="E36" s="242"/>
      <c r="F36" s="241"/>
      <c r="G36" s="178"/>
      <c r="H36" s="181"/>
      <c r="I36" s="181"/>
      <c r="J36" s="181"/>
      <c r="K36" s="181"/>
      <c r="L36" s="181"/>
      <c r="M36" s="181"/>
      <c r="N36" s="181"/>
      <c r="O36" s="238"/>
      <c r="P36" s="165"/>
      <c r="Q36" s="180"/>
    </row>
    <row r="37" spans="1:18" ht="36" customHeight="1">
      <c r="A37" s="165"/>
      <c r="B37" s="304"/>
      <c r="C37" s="1574"/>
      <c r="D37" s="1574"/>
      <c r="E37" s="245"/>
      <c r="F37" s="245"/>
      <c r="G37" s="245"/>
      <c r="H37" s="245"/>
      <c r="I37" s="1575" t="s">
        <v>315</v>
      </c>
      <c r="J37" s="1575"/>
      <c r="K37" s="1576" t="s">
        <v>314</v>
      </c>
      <c r="L37" s="1577"/>
      <c r="M37" s="1576" t="s">
        <v>313</v>
      </c>
      <c r="N37" s="1575"/>
      <c r="O37" s="238"/>
      <c r="P37" s="165"/>
      <c r="Q37" s="246"/>
    </row>
    <row r="38" spans="1:18" s="171" customFormat="1" ht="25.5" customHeight="1">
      <c r="A38" s="169"/>
      <c r="B38" s="305"/>
      <c r="C38" s="245"/>
      <c r="D38" s="245"/>
      <c r="E38" s="245"/>
      <c r="F38" s="245"/>
      <c r="G38" s="245"/>
      <c r="H38" s="245"/>
      <c r="I38" s="946" t="s">
        <v>467</v>
      </c>
      <c r="J38" s="946" t="s">
        <v>491</v>
      </c>
      <c r="K38" s="946" t="s">
        <v>467</v>
      </c>
      <c r="L38" s="946" t="s">
        <v>491</v>
      </c>
      <c r="M38" s="946" t="s">
        <v>467</v>
      </c>
      <c r="N38" s="946" t="s">
        <v>491</v>
      </c>
      <c r="O38" s="244"/>
      <c r="P38" s="169"/>
      <c r="Q38" s="243"/>
    </row>
    <row r="39" spans="1:18" ht="15" customHeight="1">
      <c r="A39" s="165"/>
      <c r="B39" s="304"/>
      <c r="C39" s="279" t="s">
        <v>69</v>
      </c>
      <c r="D39" s="310"/>
      <c r="E39" s="311"/>
      <c r="F39" s="312"/>
      <c r="G39" s="313"/>
      <c r="H39" s="314"/>
      <c r="I39" s="315">
        <v>962.96</v>
      </c>
      <c r="J39" s="315">
        <v>958.81</v>
      </c>
      <c r="K39" s="315">
        <v>1124.83</v>
      </c>
      <c r="L39" s="315">
        <v>1125.5899999999999</v>
      </c>
      <c r="M39" s="315">
        <v>11.7</v>
      </c>
      <c r="N39" s="315">
        <v>12</v>
      </c>
      <c r="O39" s="238"/>
      <c r="P39" s="165"/>
      <c r="Q39" s="180"/>
      <c r="R39" s="171"/>
    </row>
    <row r="40" spans="1:18" ht="13.5" customHeight="1">
      <c r="A40" s="165"/>
      <c r="B40" s="304"/>
      <c r="C40" s="128" t="s">
        <v>312</v>
      </c>
      <c r="D40" s="260"/>
      <c r="E40" s="260"/>
      <c r="F40" s="260"/>
      <c r="G40" s="260"/>
      <c r="H40" s="260"/>
      <c r="I40" s="228">
        <v>888.44</v>
      </c>
      <c r="J40" s="228">
        <v>904.65</v>
      </c>
      <c r="K40" s="228">
        <v>1124.67</v>
      </c>
      <c r="L40" s="228">
        <v>1144.8699999999999</v>
      </c>
      <c r="M40" s="228">
        <v>10</v>
      </c>
      <c r="N40" s="228">
        <v>7</v>
      </c>
      <c r="O40" s="238"/>
      <c r="P40" s="165"/>
      <c r="Q40" s="180"/>
      <c r="R40" s="171"/>
    </row>
    <row r="41" spans="1:18" ht="13.5" customHeight="1">
      <c r="A41" s="165"/>
      <c r="B41" s="304"/>
      <c r="C41" s="128" t="s">
        <v>311</v>
      </c>
      <c r="D41" s="260"/>
      <c r="E41" s="260"/>
      <c r="F41" s="260"/>
      <c r="G41" s="260"/>
      <c r="H41" s="260"/>
      <c r="I41" s="228">
        <v>886.16</v>
      </c>
      <c r="J41" s="228">
        <v>877.52</v>
      </c>
      <c r="K41" s="228">
        <v>1021.31</v>
      </c>
      <c r="L41" s="228">
        <v>1031.8</v>
      </c>
      <c r="M41" s="228">
        <v>13.1</v>
      </c>
      <c r="N41" s="228">
        <v>13.3</v>
      </c>
      <c r="O41" s="238"/>
      <c r="P41" s="165"/>
      <c r="Q41" s="180"/>
      <c r="R41" s="171"/>
    </row>
    <row r="42" spans="1:18" ht="13.5" customHeight="1">
      <c r="A42" s="165"/>
      <c r="B42" s="304"/>
      <c r="C42" s="128" t="s">
        <v>310</v>
      </c>
      <c r="D42" s="239"/>
      <c r="E42" s="239"/>
      <c r="F42" s="239"/>
      <c r="G42" s="239"/>
      <c r="H42" s="239"/>
      <c r="I42" s="179">
        <v>1918.52</v>
      </c>
      <c r="J42" s="179">
        <v>1944.36</v>
      </c>
      <c r="K42" s="179">
        <v>2717.09</v>
      </c>
      <c r="L42" s="179">
        <v>2782.63</v>
      </c>
      <c r="M42" s="179">
        <v>0</v>
      </c>
      <c r="N42" s="179">
        <v>0</v>
      </c>
      <c r="O42" s="238"/>
      <c r="P42" s="165"/>
      <c r="Q42" s="180"/>
      <c r="R42" s="171"/>
    </row>
    <row r="43" spans="1:18" ht="13.5" customHeight="1">
      <c r="A43" s="165"/>
      <c r="B43" s="304"/>
      <c r="C43" s="128" t="s">
        <v>309</v>
      </c>
      <c r="D43" s="239"/>
      <c r="E43" s="239"/>
      <c r="F43" s="239"/>
      <c r="G43" s="239"/>
      <c r="H43" s="239"/>
      <c r="I43" s="228">
        <v>973.98</v>
      </c>
      <c r="J43" s="228">
        <v>964.54</v>
      </c>
      <c r="K43" s="228">
        <v>1175.5999999999999</v>
      </c>
      <c r="L43" s="228">
        <v>1176.67</v>
      </c>
      <c r="M43" s="228">
        <v>10.7</v>
      </c>
      <c r="N43" s="228">
        <v>8.6</v>
      </c>
      <c r="O43" s="238"/>
      <c r="P43" s="165"/>
      <c r="Q43" s="180"/>
      <c r="R43" s="171"/>
    </row>
    <row r="44" spans="1:18" ht="13.5" customHeight="1">
      <c r="A44" s="165"/>
      <c r="B44" s="304"/>
      <c r="C44" s="128" t="s">
        <v>308</v>
      </c>
      <c r="D44" s="239"/>
      <c r="E44" s="239"/>
      <c r="F44" s="239"/>
      <c r="G44" s="239"/>
      <c r="H44" s="239"/>
      <c r="I44" s="179">
        <v>858.77</v>
      </c>
      <c r="J44" s="179">
        <v>875.21</v>
      </c>
      <c r="K44" s="179">
        <v>974.01</v>
      </c>
      <c r="L44" s="179">
        <v>998.3</v>
      </c>
      <c r="M44" s="179">
        <v>11.8</v>
      </c>
      <c r="N44" s="179">
        <v>10.5</v>
      </c>
      <c r="O44" s="238"/>
      <c r="P44" s="165"/>
      <c r="Q44" s="180"/>
      <c r="R44" s="171"/>
    </row>
    <row r="45" spans="1:18" ht="13.5" customHeight="1">
      <c r="A45" s="165"/>
      <c r="B45" s="304"/>
      <c r="C45" s="128" t="s">
        <v>392</v>
      </c>
      <c r="D45" s="239"/>
      <c r="E45" s="239"/>
      <c r="F45" s="239"/>
      <c r="G45" s="239"/>
      <c r="H45" s="239"/>
      <c r="I45" s="228">
        <v>945.02</v>
      </c>
      <c r="J45" s="228">
        <v>948.39</v>
      </c>
      <c r="K45" s="228">
        <v>1093.29</v>
      </c>
      <c r="L45" s="228">
        <v>1089.3</v>
      </c>
      <c r="M45" s="228">
        <v>10.9</v>
      </c>
      <c r="N45" s="228">
        <v>12.3</v>
      </c>
      <c r="O45" s="238"/>
      <c r="P45" s="165"/>
      <c r="Q45" s="180"/>
      <c r="R45" s="171"/>
    </row>
    <row r="46" spans="1:18" ht="13.5" customHeight="1">
      <c r="A46" s="165"/>
      <c r="B46" s="304"/>
      <c r="C46" s="128" t="s">
        <v>307</v>
      </c>
      <c r="D46" s="128"/>
      <c r="E46" s="128"/>
      <c r="F46" s="128"/>
      <c r="G46" s="128"/>
      <c r="H46" s="128"/>
      <c r="I46" s="671">
        <v>1114.69</v>
      </c>
      <c r="J46" s="671">
        <v>1108.7</v>
      </c>
      <c r="K46" s="671">
        <v>1501.23</v>
      </c>
      <c r="L46" s="671">
        <v>1493.04</v>
      </c>
      <c r="M46" s="671">
        <v>3.5</v>
      </c>
      <c r="N46" s="671">
        <v>4.5999999999999996</v>
      </c>
      <c r="O46" s="238"/>
      <c r="P46" s="165"/>
      <c r="Q46" s="180"/>
      <c r="R46" s="171"/>
    </row>
    <row r="47" spans="1:18" ht="13.5" customHeight="1">
      <c r="A47" s="165"/>
      <c r="B47" s="304"/>
      <c r="C47" s="128" t="s">
        <v>306</v>
      </c>
      <c r="D47" s="239"/>
      <c r="E47" s="239"/>
      <c r="F47" s="239"/>
      <c r="G47" s="239"/>
      <c r="H47" s="239"/>
      <c r="I47" s="228">
        <v>726.41</v>
      </c>
      <c r="J47" s="228">
        <v>704.72</v>
      </c>
      <c r="K47" s="228">
        <v>782.22</v>
      </c>
      <c r="L47" s="228">
        <v>760.46</v>
      </c>
      <c r="M47" s="228">
        <v>20.8</v>
      </c>
      <c r="N47" s="228">
        <v>21</v>
      </c>
      <c r="O47" s="238"/>
      <c r="P47" s="165"/>
      <c r="Q47" s="180"/>
      <c r="R47" s="171"/>
    </row>
    <row r="48" spans="1:18" ht="13.5" customHeight="1">
      <c r="A48" s="165"/>
      <c r="B48" s="304"/>
      <c r="C48" s="128" t="s">
        <v>305</v>
      </c>
      <c r="D48" s="239"/>
      <c r="E48" s="239"/>
      <c r="F48" s="239"/>
      <c r="G48" s="239"/>
      <c r="H48" s="239"/>
      <c r="I48" s="179">
        <v>1682.34</v>
      </c>
      <c r="J48" s="179">
        <v>1647</v>
      </c>
      <c r="K48" s="179">
        <v>1987.83</v>
      </c>
      <c r="L48" s="179">
        <v>1953.47</v>
      </c>
      <c r="M48" s="179">
        <v>2</v>
      </c>
      <c r="N48" s="179">
        <v>2.4</v>
      </c>
      <c r="O48" s="238"/>
      <c r="P48" s="165"/>
      <c r="Q48" s="180"/>
      <c r="R48" s="171"/>
    </row>
    <row r="49" spans="1:19" ht="13.5" customHeight="1">
      <c r="A49" s="165"/>
      <c r="B49" s="304"/>
      <c r="C49" s="128" t="s">
        <v>304</v>
      </c>
      <c r="D49" s="239"/>
      <c r="E49" s="239"/>
      <c r="F49" s="239"/>
      <c r="G49" s="239"/>
      <c r="H49" s="239"/>
      <c r="I49" s="228">
        <v>1672.71</v>
      </c>
      <c r="J49" s="228">
        <v>1659.27</v>
      </c>
      <c r="K49" s="228">
        <v>2270.69</v>
      </c>
      <c r="L49" s="228">
        <v>2249.0300000000002</v>
      </c>
      <c r="M49" s="228">
        <v>1.3</v>
      </c>
      <c r="N49" s="228">
        <v>0.6</v>
      </c>
      <c r="O49" s="238"/>
      <c r="P49" s="165"/>
      <c r="Q49" s="180"/>
      <c r="R49" s="171"/>
      <c r="S49" s="240"/>
    </row>
    <row r="50" spans="1:19" ht="13.5" customHeight="1">
      <c r="A50" s="165"/>
      <c r="B50" s="304"/>
      <c r="C50" s="128" t="s">
        <v>303</v>
      </c>
      <c r="D50" s="239"/>
      <c r="E50" s="239"/>
      <c r="F50" s="239"/>
      <c r="G50" s="239"/>
      <c r="H50" s="239"/>
      <c r="I50" s="179">
        <v>1042.4100000000001</v>
      </c>
      <c r="J50" s="179">
        <v>1042.5899999999999</v>
      </c>
      <c r="K50" s="179">
        <v>1130.6500000000001</v>
      </c>
      <c r="L50" s="179">
        <v>1148.27</v>
      </c>
      <c r="M50" s="179">
        <v>13</v>
      </c>
      <c r="N50" s="179">
        <v>10.7</v>
      </c>
      <c r="O50" s="238"/>
      <c r="P50" s="165"/>
      <c r="Q50" s="180"/>
      <c r="R50" s="171"/>
    </row>
    <row r="51" spans="1:19" ht="13.5" customHeight="1">
      <c r="A51" s="165"/>
      <c r="B51" s="304"/>
      <c r="C51" s="128" t="s">
        <v>302</v>
      </c>
      <c r="D51" s="239"/>
      <c r="E51" s="239"/>
      <c r="F51" s="239"/>
      <c r="G51" s="239"/>
      <c r="H51" s="239"/>
      <c r="I51" s="228">
        <v>1343.06</v>
      </c>
      <c r="J51" s="228">
        <v>1337.79</v>
      </c>
      <c r="K51" s="228">
        <v>1494</v>
      </c>
      <c r="L51" s="228">
        <v>1487.74</v>
      </c>
      <c r="M51" s="228">
        <v>3.7</v>
      </c>
      <c r="N51" s="228">
        <v>4</v>
      </c>
      <c r="O51" s="238"/>
      <c r="P51" s="165"/>
      <c r="Q51" s="180"/>
      <c r="R51" s="171"/>
    </row>
    <row r="52" spans="1:19" ht="13.5" customHeight="1">
      <c r="A52" s="165"/>
      <c r="B52" s="304"/>
      <c r="C52" s="128" t="s">
        <v>301</v>
      </c>
      <c r="D52" s="239"/>
      <c r="E52" s="239"/>
      <c r="F52" s="239"/>
      <c r="G52" s="239"/>
      <c r="H52" s="239"/>
      <c r="I52" s="179">
        <v>745.87</v>
      </c>
      <c r="J52" s="179">
        <v>731.62</v>
      </c>
      <c r="K52" s="179">
        <v>860</v>
      </c>
      <c r="L52" s="179">
        <v>853.36</v>
      </c>
      <c r="M52" s="179">
        <v>14.8</v>
      </c>
      <c r="N52" s="179">
        <v>17.899999999999999</v>
      </c>
      <c r="O52" s="238"/>
      <c r="P52" s="165"/>
      <c r="Q52" s="180"/>
      <c r="R52" s="171"/>
    </row>
    <row r="53" spans="1:19" ht="13.5" customHeight="1">
      <c r="A53" s="165"/>
      <c r="B53" s="304"/>
      <c r="C53" s="128" t="s">
        <v>300</v>
      </c>
      <c r="D53" s="239"/>
      <c r="E53" s="239"/>
      <c r="F53" s="239"/>
      <c r="G53" s="239"/>
      <c r="H53" s="239"/>
      <c r="I53" s="179">
        <v>1199.81</v>
      </c>
      <c r="J53" s="179">
        <v>1197.23</v>
      </c>
      <c r="K53" s="179">
        <v>1296.23</v>
      </c>
      <c r="L53" s="179">
        <v>1301.6199999999999</v>
      </c>
      <c r="M53" s="179">
        <v>7.2</v>
      </c>
      <c r="N53" s="179">
        <v>3.5</v>
      </c>
      <c r="O53" s="238"/>
      <c r="P53" s="165"/>
      <c r="Q53" s="180"/>
      <c r="R53" s="171"/>
    </row>
    <row r="54" spans="1:19" ht="13.5" customHeight="1">
      <c r="A54" s="165"/>
      <c r="B54" s="304"/>
      <c r="C54" s="128" t="s">
        <v>299</v>
      </c>
      <c r="D54" s="239"/>
      <c r="E54" s="239"/>
      <c r="F54" s="239"/>
      <c r="G54" s="239"/>
      <c r="H54" s="239"/>
      <c r="I54" s="179">
        <v>788.64</v>
      </c>
      <c r="J54" s="179">
        <v>786.29</v>
      </c>
      <c r="K54" s="179">
        <v>884.13</v>
      </c>
      <c r="L54" s="179">
        <v>878.27</v>
      </c>
      <c r="M54" s="179">
        <v>13.2</v>
      </c>
      <c r="N54" s="179">
        <v>13.6</v>
      </c>
      <c r="O54" s="238"/>
      <c r="P54" s="165"/>
      <c r="Q54" s="180"/>
      <c r="R54" s="171"/>
      <c r="S54" s="240"/>
    </row>
    <row r="55" spans="1:19" ht="13.5" customHeight="1">
      <c r="A55" s="165"/>
      <c r="B55" s="304"/>
      <c r="C55" s="128" t="s">
        <v>298</v>
      </c>
      <c r="D55" s="239"/>
      <c r="E55" s="239"/>
      <c r="F55" s="239"/>
      <c r="G55" s="239"/>
      <c r="H55" s="239"/>
      <c r="I55" s="179">
        <v>1617.13</v>
      </c>
      <c r="J55" s="179">
        <v>1573.8</v>
      </c>
      <c r="K55" s="179">
        <v>1813.43</v>
      </c>
      <c r="L55" s="179">
        <v>1756.39</v>
      </c>
      <c r="M55" s="179">
        <v>10.3</v>
      </c>
      <c r="N55" s="179">
        <v>10.5</v>
      </c>
      <c r="O55" s="238"/>
      <c r="P55" s="165"/>
      <c r="Q55" s="180"/>
      <c r="R55" s="171"/>
    </row>
    <row r="56" spans="1:19" ht="13.5" customHeight="1">
      <c r="A56" s="165"/>
      <c r="B56" s="304"/>
      <c r="C56" s="128" t="s">
        <v>121</v>
      </c>
      <c r="D56" s="239"/>
      <c r="E56" s="239"/>
      <c r="F56" s="239"/>
      <c r="G56" s="239"/>
      <c r="H56" s="239"/>
      <c r="I56" s="179">
        <v>922.04</v>
      </c>
      <c r="J56" s="179">
        <v>918.83</v>
      </c>
      <c r="K56" s="179">
        <v>1024.01</v>
      </c>
      <c r="L56" s="179">
        <v>1022.11</v>
      </c>
      <c r="M56" s="179">
        <v>21.5</v>
      </c>
      <c r="N56" s="179">
        <v>20.3</v>
      </c>
      <c r="O56" s="238"/>
      <c r="P56" s="165"/>
      <c r="Q56" s="180"/>
      <c r="R56" s="171"/>
    </row>
    <row r="57" spans="1:19" ht="6.75" customHeight="1">
      <c r="A57" s="165"/>
      <c r="B57" s="304"/>
      <c r="C57" s="128"/>
      <c r="D57" s="239"/>
      <c r="E57" s="239"/>
      <c r="F57" s="239"/>
      <c r="G57" s="239"/>
      <c r="H57" s="239"/>
      <c r="I57" s="179"/>
      <c r="J57" s="179"/>
      <c r="K57" s="179"/>
      <c r="L57" s="179"/>
      <c r="M57" s="179"/>
      <c r="N57" s="179"/>
      <c r="O57" s="238"/>
      <c r="P57" s="165"/>
      <c r="Q57" s="180"/>
      <c r="R57" s="171"/>
    </row>
    <row r="58" spans="1:19" ht="14.25" customHeight="1">
      <c r="A58" s="165"/>
      <c r="B58" s="304"/>
      <c r="C58" s="237" t="s">
        <v>407</v>
      </c>
      <c r="D58" s="167"/>
      <c r="E58" s="168"/>
      <c r="F58" s="235"/>
      <c r="G58" s="235"/>
      <c r="H58" s="309" t="s">
        <v>400</v>
      </c>
      <c r="I58" s="165"/>
      <c r="J58" s="173"/>
      <c r="K58" s="183"/>
      <c r="L58" s="235"/>
      <c r="M58" s="235"/>
      <c r="N58" s="235"/>
      <c r="O58" s="174"/>
      <c r="P58" s="165"/>
      <c r="R58" s="171"/>
      <c r="S58" s="236"/>
    </row>
    <row r="59" spans="1:19" ht="10.5" customHeight="1">
      <c r="A59" s="165"/>
      <c r="B59" s="304"/>
      <c r="C59" s="236" t="s">
        <v>468</v>
      </c>
      <c r="D59" s="167"/>
      <c r="E59" s="168"/>
      <c r="F59" s="235"/>
      <c r="G59" s="235"/>
      <c r="H59" s="182"/>
      <c r="I59" s="165"/>
      <c r="J59" s="173"/>
      <c r="K59" s="183"/>
      <c r="L59" s="235"/>
      <c r="M59" s="235"/>
      <c r="N59" s="235"/>
      <c r="O59" s="174"/>
      <c r="P59" s="165"/>
      <c r="R59" s="171"/>
    </row>
    <row r="60" spans="1:19" ht="8.25" customHeight="1">
      <c r="A60" s="165"/>
      <c r="B60" s="304"/>
      <c r="C60" s="1578"/>
      <c r="D60" s="1578"/>
      <c r="E60" s="1578"/>
      <c r="F60" s="1578"/>
      <c r="G60" s="1578"/>
      <c r="H60" s="1578"/>
      <c r="I60" s="1578"/>
      <c r="J60" s="1578"/>
      <c r="K60" s="1578"/>
      <c r="L60" s="1578"/>
      <c r="M60" s="1578"/>
      <c r="N60" s="1578"/>
      <c r="O60" s="174"/>
      <c r="P60" s="165"/>
      <c r="R60" s="171"/>
    </row>
    <row r="61" spans="1:19" ht="2.25" customHeight="1">
      <c r="A61" s="165"/>
      <c r="B61" s="304"/>
      <c r="C61" s="258"/>
      <c r="D61" s="258"/>
      <c r="E61" s="258"/>
      <c r="F61" s="258"/>
      <c r="G61" s="258"/>
      <c r="H61" s="258"/>
      <c r="I61" s="258"/>
      <c r="J61" s="258"/>
      <c r="K61" s="258"/>
      <c r="L61" s="258"/>
      <c r="M61" s="258"/>
      <c r="N61" s="258"/>
      <c r="O61" s="174"/>
      <c r="P61" s="165"/>
      <c r="R61" s="171"/>
    </row>
    <row r="62" spans="1:19">
      <c r="A62" s="165"/>
      <c r="B62" s="308">
        <v>14</v>
      </c>
      <c r="C62" s="1569">
        <v>41821</v>
      </c>
      <c r="D62" s="1569"/>
      <c r="E62" s="167"/>
      <c r="F62" s="167"/>
      <c r="G62" s="167"/>
      <c r="H62" s="167"/>
      <c r="I62" s="167"/>
      <c r="J62" s="167"/>
      <c r="K62" s="167"/>
      <c r="L62" s="167"/>
      <c r="M62" s="167"/>
      <c r="N62" s="167"/>
      <c r="P62" s="165"/>
      <c r="R62" s="171"/>
    </row>
    <row r="65" spans="6:15">
      <c r="F65" s="180"/>
    </row>
    <row r="70" spans="6:15" ht="4.5" customHeight="1"/>
    <row r="73" spans="6:15" ht="8.25" customHeight="1"/>
    <row r="75" spans="6:15" ht="9" customHeight="1">
      <c r="O75" s="184"/>
    </row>
    <row r="76" spans="6:15" ht="8.25" customHeight="1">
      <c r="N76" s="1430"/>
      <c r="O76" s="1430"/>
    </row>
    <row r="77" spans="6:15" ht="9.75" customHeight="1"/>
  </sheetData>
  <mergeCells count="27">
    <mergeCell ref="C31:F31"/>
    <mergeCell ref="C62:D62"/>
    <mergeCell ref="N76:O76"/>
    <mergeCell ref="C35:N35"/>
    <mergeCell ref="C36:D37"/>
    <mergeCell ref="I37:J37"/>
    <mergeCell ref="K37:L37"/>
    <mergeCell ref="M37:N37"/>
    <mergeCell ref="C60:N60"/>
    <mergeCell ref="G34:H34"/>
    <mergeCell ref="I34:J34"/>
    <mergeCell ref="K34:L34"/>
    <mergeCell ref="M34:N34"/>
    <mergeCell ref="L1:O1"/>
    <mergeCell ref="C5:D6"/>
    <mergeCell ref="C8:F10"/>
    <mergeCell ref="C15:D16"/>
    <mergeCell ref="M8:M10"/>
    <mergeCell ref="N8:N10"/>
    <mergeCell ref="I16:J16"/>
    <mergeCell ref="K16:L16"/>
    <mergeCell ref="M16:N16"/>
    <mergeCell ref="H8:H10"/>
    <mergeCell ref="I8:I10"/>
    <mergeCell ref="J8:J10"/>
    <mergeCell ref="K8:K10"/>
    <mergeCell ref="L8:L1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Folha13">
    <tabColor theme="7"/>
  </sheetPr>
  <dimension ref="A1:IG88"/>
  <sheetViews>
    <sheetView zoomScaleNormal="100" workbookViewId="0"/>
  </sheetViews>
  <sheetFormatPr defaultRowHeight="12.75"/>
  <cols>
    <col min="1" max="1" width="1" style="125" customWidth="1"/>
    <col min="2" max="2" width="2.5703125" style="125" customWidth="1"/>
    <col min="3" max="3" width="2.28515625" style="125" customWidth="1"/>
    <col min="4" max="4" width="39.140625" style="125" customWidth="1"/>
    <col min="5" max="8" width="11" style="125" customWidth="1"/>
    <col min="9" max="9" width="9.28515625" style="125" customWidth="1"/>
    <col min="10" max="10" width="2.5703125" style="125" customWidth="1"/>
    <col min="11" max="11" width="1" style="125" customWidth="1"/>
    <col min="12" max="16384" width="9.140625" style="125"/>
  </cols>
  <sheetData>
    <row r="1" spans="1:13" ht="13.5" customHeight="1">
      <c r="A1" s="4"/>
      <c r="B1" s="1581" t="s">
        <v>371</v>
      </c>
      <c r="C1" s="1581"/>
      <c r="D1" s="1581"/>
      <c r="E1" s="278"/>
      <c r="F1" s="278"/>
      <c r="G1" s="278"/>
      <c r="H1" s="278"/>
      <c r="I1" s="278"/>
      <c r="J1" s="328"/>
      <c r="K1" s="4"/>
    </row>
    <row r="2" spans="1:13" ht="6" customHeight="1">
      <c r="A2" s="4"/>
      <c r="B2" s="1532"/>
      <c r="C2" s="1532"/>
      <c r="D2" s="1532"/>
      <c r="E2" s="8"/>
      <c r="F2" s="8"/>
      <c r="G2" s="8"/>
      <c r="H2" s="8"/>
      <c r="I2" s="8"/>
      <c r="J2" s="634"/>
      <c r="K2" s="4"/>
    </row>
    <row r="3" spans="1:13" ht="13.5" customHeight="1" thickBot="1">
      <c r="A3" s="4"/>
      <c r="B3" s="8"/>
      <c r="C3" s="8"/>
      <c r="D3" s="8"/>
      <c r="E3" s="859"/>
      <c r="F3" s="859"/>
      <c r="G3" s="859"/>
      <c r="H3" s="859"/>
      <c r="I3" s="859" t="s">
        <v>71</v>
      </c>
      <c r="J3" s="275"/>
      <c r="K3" s="4"/>
    </row>
    <row r="4" spans="1:13" s="12" customFormat="1" ht="13.5" customHeight="1" thickBot="1">
      <c r="A4" s="11"/>
      <c r="B4" s="19"/>
      <c r="C4" s="1582" t="s">
        <v>405</v>
      </c>
      <c r="D4" s="1583"/>
      <c r="E4" s="1583"/>
      <c r="F4" s="1583"/>
      <c r="G4" s="1583"/>
      <c r="H4" s="1583"/>
      <c r="I4" s="1584"/>
      <c r="J4" s="275"/>
      <c r="K4" s="11"/>
    </row>
    <row r="5" spans="1:13" ht="4.5" customHeight="1">
      <c r="A5" s="4"/>
      <c r="B5" s="8"/>
      <c r="C5" s="1585" t="s">
        <v>86</v>
      </c>
      <c r="D5" s="1586"/>
      <c r="E5" s="861"/>
      <c r="F5" s="861"/>
      <c r="G5" s="861"/>
      <c r="H5" s="861"/>
      <c r="I5" s="861"/>
      <c r="J5" s="275"/>
      <c r="K5" s="4"/>
    </row>
    <row r="6" spans="1:13" ht="15.75" customHeight="1">
      <c r="A6" s="4"/>
      <c r="B6" s="8"/>
      <c r="C6" s="1585"/>
      <c r="D6" s="1586"/>
      <c r="E6" s="1587" t="s">
        <v>404</v>
      </c>
      <c r="F6" s="1587"/>
      <c r="G6" s="1587"/>
      <c r="H6" s="1587"/>
      <c r="I6" s="1587"/>
      <c r="J6" s="275"/>
      <c r="K6" s="4"/>
    </row>
    <row r="7" spans="1:13" ht="13.5" customHeight="1">
      <c r="A7" s="4"/>
      <c r="B7" s="8"/>
      <c r="C7" s="1586"/>
      <c r="D7" s="1586"/>
      <c r="E7" s="1588">
        <v>2013</v>
      </c>
      <c r="F7" s="1588"/>
      <c r="G7" s="1588"/>
      <c r="H7" s="1588"/>
      <c r="I7" s="1062">
        <v>2014</v>
      </c>
      <c r="J7" s="275"/>
      <c r="K7" s="4"/>
    </row>
    <row r="8" spans="1:13" ht="13.5" customHeight="1">
      <c r="A8" s="4"/>
      <c r="B8" s="8"/>
      <c r="C8" s="636"/>
      <c r="D8" s="636"/>
      <c r="E8" s="1065" t="s">
        <v>94</v>
      </c>
      <c r="F8" s="860" t="s">
        <v>103</v>
      </c>
      <c r="G8" s="860" t="s">
        <v>100</v>
      </c>
      <c r="H8" s="1066" t="s">
        <v>97</v>
      </c>
      <c r="I8" s="860" t="s">
        <v>94</v>
      </c>
      <c r="J8" s="275"/>
      <c r="K8" s="4"/>
    </row>
    <row r="9" spans="1:13" s="639" customFormat="1" ht="23.25" customHeight="1">
      <c r="A9" s="637"/>
      <c r="B9" s="638"/>
      <c r="C9" s="1589" t="s">
        <v>69</v>
      </c>
      <c r="D9" s="1589"/>
      <c r="E9" s="930">
        <v>5.28</v>
      </c>
      <c r="F9" s="928">
        <v>5.32</v>
      </c>
      <c r="G9" s="928">
        <v>5.32</v>
      </c>
      <c r="H9" s="928">
        <v>5.3</v>
      </c>
      <c r="I9" s="928">
        <v>5.3</v>
      </c>
      <c r="J9" s="714"/>
      <c r="K9" s="637"/>
      <c r="M9" s="641"/>
    </row>
    <row r="10" spans="1:13" ht="18.75" customHeight="1">
      <c r="A10" s="4"/>
      <c r="B10" s="8"/>
      <c r="C10" s="260" t="s">
        <v>380</v>
      </c>
      <c r="D10" s="18"/>
      <c r="E10" s="113">
        <v>12.27</v>
      </c>
      <c r="F10" s="929">
        <v>12.38</v>
      </c>
      <c r="G10" s="929">
        <v>12.27</v>
      </c>
      <c r="H10" s="929">
        <v>12.07</v>
      </c>
      <c r="I10" s="929">
        <v>12.03</v>
      </c>
      <c r="J10" s="714"/>
      <c r="K10" s="4"/>
    </row>
    <row r="11" spans="1:13" ht="18.75" customHeight="1">
      <c r="A11" s="4"/>
      <c r="B11" s="8"/>
      <c r="C11" s="260" t="s">
        <v>286</v>
      </c>
      <c r="D11" s="32"/>
      <c r="E11" s="113">
        <v>7.17</v>
      </c>
      <c r="F11" s="929">
        <v>7.25</v>
      </c>
      <c r="G11" s="929">
        <v>7.26</v>
      </c>
      <c r="H11" s="929">
        <v>7.2</v>
      </c>
      <c r="I11" s="929">
        <v>7.21</v>
      </c>
      <c r="J11" s="714"/>
      <c r="K11" s="4"/>
    </row>
    <row r="12" spans="1:13" ht="18.75" customHeight="1">
      <c r="A12" s="4"/>
      <c r="B12" s="8"/>
      <c r="C12" s="260" t="s">
        <v>287</v>
      </c>
      <c r="D12" s="32"/>
      <c r="E12" s="113">
        <v>4.22</v>
      </c>
      <c r="F12" s="929">
        <v>4.2</v>
      </c>
      <c r="G12" s="929">
        <v>4.25</v>
      </c>
      <c r="H12" s="929">
        <v>4.3099999999999996</v>
      </c>
      <c r="I12" s="929">
        <v>4.25</v>
      </c>
      <c r="J12" s="714"/>
      <c r="K12" s="4"/>
    </row>
    <row r="13" spans="1:13" ht="18.75" customHeight="1">
      <c r="A13" s="4"/>
      <c r="B13" s="8"/>
      <c r="C13" s="260" t="s">
        <v>85</v>
      </c>
      <c r="D13" s="18"/>
      <c r="E13" s="113">
        <v>4.09</v>
      </c>
      <c r="F13" s="929">
        <v>4.1900000000000004</v>
      </c>
      <c r="G13" s="929">
        <v>4.03</v>
      </c>
      <c r="H13" s="929">
        <v>4.01</v>
      </c>
      <c r="I13" s="929">
        <v>4.0199999999999996</v>
      </c>
      <c r="J13" s="635"/>
      <c r="K13" s="4"/>
    </row>
    <row r="14" spans="1:13" ht="18.75" customHeight="1">
      <c r="A14" s="4"/>
      <c r="B14" s="8"/>
      <c r="C14" s="260" t="s">
        <v>288</v>
      </c>
      <c r="D14" s="32"/>
      <c r="E14" s="113">
        <v>4.3</v>
      </c>
      <c r="F14" s="929">
        <v>4.43</v>
      </c>
      <c r="G14" s="929">
        <v>4.46</v>
      </c>
      <c r="H14" s="929">
        <v>4.49</v>
      </c>
      <c r="I14" s="929">
        <v>4.45</v>
      </c>
      <c r="J14" s="635"/>
      <c r="K14" s="4"/>
    </row>
    <row r="15" spans="1:13" ht="18.75" customHeight="1">
      <c r="A15" s="4"/>
      <c r="B15" s="8"/>
      <c r="C15" s="260" t="s">
        <v>84</v>
      </c>
      <c r="D15" s="32"/>
      <c r="E15" s="113">
        <v>4.38</v>
      </c>
      <c r="F15" s="929">
        <v>4.1500000000000004</v>
      </c>
      <c r="G15" s="929">
        <v>4.2300000000000004</v>
      </c>
      <c r="H15" s="929">
        <v>4.24</v>
      </c>
      <c r="I15" s="929">
        <v>4.2300000000000004</v>
      </c>
      <c r="J15" s="635"/>
      <c r="K15" s="4"/>
    </row>
    <row r="16" spans="1:13" ht="18.75" customHeight="1">
      <c r="A16" s="4"/>
      <c r="B16" s="8"/>
      <c r="C16" s="260" t="s">
        <v>289</v>
      </c>
      <c r="D16" s="32"/>
      <c r="E16" s="113">
        <v>4.37</v>
      </c>
      <c r="F16" s="929">
        <v>4.21</v>
      </c>
      <c r="G16" s="929">
        <v>4.1900000000000004</v>
      </c>
      <c r="H16" s="929">
        <v>4.22</v>
      </c>
      <c r="I16" s="929">
        <v>4.29</v>
      </c>
      <c r="J16" s="635"/>
      <c r="K16" s="4"/>
    </row>
    <row r="17" spans="1:13" ht="18.75" customHeight="1">
      <c r="A17" s="4"/>
      <c r="B17" s="8"/>
      <c r="C17" s="260" t="s">
        <v>83</v>
      </c>
      <c r="D17" s="32"/>
      <c r="E17" s="113">
        <v>4.3</v>
      </c>
      <c r="F17" s="929">
        <v>4.22</v>
      </c>
      <c r="G17" s="929">
        <v>4.16</v>
      </c>
      <c r="H17" s="929">
        <v>4.22</v>
      </c>
      <c r="I17" s="929">
        <v>4.16</v>
      </c>
      <c r="J17" s="635"/>
      <c r="K17" s="4"/>
    </row>
    <row r="18" spans="1:13" ht="18.75" customHeight="1">
      <c r="A18" s="4"/>
      <c r="B18" s="8"/>
      <c r="C18" s="260" t="s">
        <v>82</v>
      </c>
      <c r="D18" s="32"/>
      <c r="E18" s="113">
        <v>4.88</v>
      </c>
      <c r="F18" s="929">
        <v>4.83</v>
      </c>
      <c r="G18" s="929">
        <v>4.8099999999999996</v>
      </c>
      <c r="H18" s="929">
        <v>4.91</v>
      </c>
      <c r="I18" s="929">
        <v>4.8600000000000003</v>
      </c>
      <c r="J18" s="635"/>
      <c r="K18" s="4"/>
    </row>
    <row r="19" spans="1:13" ht="18.75" customHeight="1">
      <c r="A19" s="4"/>
      <c r="B19" s="8"/>
      <c r="C19" s="260" t="s">
        <v>290</v>
      </c>
      <c r="D19" s="32"/>
      <c r="E19" s="113">
        <v>4.37</v>
      </c>
      <c r="F19" s="929">
        <v>4.38</v>
      </c>
      <c r="G19" s="929">
        <v>4.4000000000000004</v>
      </c>
      <c r="H19" s="929">
        <v>4.38</v>
      </c>
      <c r="I19" s="929">
        <v>4.3600000000000003</v>
      </c>
      <c r="J19" s="635"/>
      <c r="K19" s="4"/>
    </row>
    <row r="20" spans="1:13" ht="18.75" customHeight="1">
      <c r="A20" s="4"/>
      <c r="B20" s="8"/>
      <c r="C20" s="260" t="s">
        <v>81</v>
      </c>
      <c r="D20" s="18"/>
      <c r="E20" s="113">
        <v>5</v>
      </c>
      <c r="F20" s="929">
        <v>5.26</v>
      </c>
      <c r="G20" s="929">
        <v>5.25</v>
      </c>
      <c r="H20" s="929">
        <v>5.0999999999999996</v>
      </c>
      <c r="I20" s="929">
        <v>5.0199999999999996</v>
      </c>
      <c r="J20" s="635"/>
      <c r="K20" s="4"/>
    </row>
    <row r="21" spans="1:13" ht="18.75" customHeight="1">
      <c r="A21" s="4"/>
      <c r="B21" s="8"/>
      <c r="C21" s="260" t="s">
        <v>291</v>
      </c>
      <c r="D21" s="32"/>
      <c r="E21" s="113">
        <v>5</v>
      </c>
      <c r="F21" s="929">
        <v>5.07</v>
      </c>
      <c r="G21" s="929">
        <v>5.0199999999999996</v>
      </c>
      <c r="H21" s="929">
        <v>5.01</v>
      </c>
      <c r="I21" s="929">
        <v>5.03</v>
      </c>
      <c r="J21" s="635"/>
      <c r="K21" s="4"/>
    </row>
    <row r="22" spans="1:13" ht="18.75" customHeight="1">
      <c r="A22" s="4"/>
      <c r="B22" s="8"/>
      <c r="C22" s="260" t="s">
        <v>292</v>
      </c>
      <c r="D22" s="32"/>
      <c r="E22" s="113">
        <v>4.78</v>
      </c>
      <c r="F22" s="929">
        <v>4.74</v>
      </c>
      <c r="G22" s="929">
        <v>4.75</v>
      </c>
      <c r="H22" s="929">
        <v>4.7699999999999996</v>
      </c>
      <c r="I22" s="929">
        <v>4.74</v>
      </c>
      <c r="J22" s="635"/>
      <c r="K22" s="4"/>
    </row>
    <row r="23" spans="1:13" ht="18.75" customHeight="1">
      <c r="A23" s="4"/>
      <c r="B23" s="8"/>
      <c r="C23" s="260" t="s">
        <v>388</v>
      </c>
      <c r="D23" s="32"/>
      <c r="E23" s="113">
        <v>4.66</v>
      </c>
      <c r="F23" s="929">
        <v>4.6900000000000004</v>
      </c>
      <c r="G23" s="929">
        <v>4.68</v>
      </c>
      <c r="H23" s="929">
        <v>4.7</v>
      </c>
      <c r="I23" s="929">
        <v>4.6399999999999997</v>
      </c>
      <c r="J23" s="635"/>
      <c r="K23" s="4"/>
    </row>
    <row r="24" spans="1:13" ht="18.75" customHeight="1">
      <c r="A24" s="4"/>
      <c r="B24" s="8"/>
      <c r="C24" s="260" t="s">
        <v>389</v>
      </c>
      <c r="D24" s="32"/>
      <c r="E24" s="113">
        <v>3.98</v>
      </c>
      <c r="F24" s="929">
        <v>4.01</v>
      </c>
      <c r="G24" s="929">
        <v>4.03</v>
      </c>
      <c r="H24" s="929">
        <v>4.04</v>
      </c>
      <c r="I24" s="929">
        <v>4.05</v>
      </c>
      <c r="J24" s="635"/>
      <c r="K24" s="4"/>
    </row>
    <row r="25" spans="1:13" ht="34.5" customHeight="1" thickBot="1">
      <c r="A25" s="4"/>
      <c r="B25" s="8"/>
      <c r="C25" s="862"/>
      <c r="D25" s="862"/>
      <c r="E25" s="640"/>
      <c r="F25" s="640"/>
      <c r="G25" s="640"/>
      <c r="H25" s="640"/>
      <c r="I25" s="640"/>
      <c r="J25" s="635"/>
      <c r="K25" s="4"/>
    </row>
    <row r="26" spans="1:13" s="12" customFormat="1" ht="13.5" customHeight="1" thickBot="1">
      <c r="A26" s="11"/>
      <c r="B26" s="19"/>
      <c r="C26" s="1582" t="s">
        <v>406</v>
      </c>
      <c r="D26" s="1583"/>
      <c r="E26" s="1583"/>
      <c r="F26" s="1583"/>
      <c r="G26" s="1583"/>
      <c r="H26" s="1583"/>
      <c r="I26" s="1584"/>
      <c r="J26" s="635"/>
      <c r="K26" s="11"/>
    </row>
    <row r="27" spans="1:13" ht="4.5" customHeight="1">
      <c r="A27" s="4"/>
      <c r="B27" s="8"/>
      <c r="C27" s="1585" t="s">
        <v>86</v>
      </c>
      <c r="D27" s="1586"/>
      <c r="E27" s="862"/>
      <c r="F27" s="862"/>
      <c r="G27" s="862"/>
      <c r="H27" s="862"/>
      <c r="I27" s="862"/>
      <c r="J27" s="635"/>
      <c r="K27" s="4"/>
    </row>
    <row r="28" spans="1:13" ht="15.75" customHeight="1">
      <c r="A28" s="4"/>
      <c r="B28" s="8"/>
      <c r="C28" s="1585"/>
      <c r="D28" s="1586"/>
      <c r="E28" s="1587" t="s">
        <v>413</v>
      </c>
      <c r="F28" s="1587"/>
      <c r="G28" s="1587"/>
      <c r="H28" s="1587"/>
      <c r="I28" s="1587"/>
      <c r="J28" s="275"/>
      <c r="K28" s="4"/>
    </row>
    <row r="29" spans="1:13" ht="13.5" customHeight="1">
      <c r="A29" s="4"/>
      <c r="B29" s="8"/>
      <c r="C29" s="1586"/>
      <c r="D29" s="1586"/>
      <c r="E29" s="1588">
        <v>2013</v>
      </c>
      <c r="F29" s="1588"/>
      <c r="G29" s="1588"/>
      <c r="H29" s="1588"/>
      <c r="I29" s="1062">
        <v>2014</v>
      </c>
      <c r="J29" s="275"/>
      <c r="K29" s="4"/>
    </row>
    <row r="30" spans="1:13" ht="13.5" customHeight="1">
      <c r="A30" s="4"/>
      <c r="B30" s="8"/>
      <c r="C30" s="636"/>
      <c r="D30" s="636"/>
      <c r="E30" s="1065" t="s">
        <v>94</v>
      </c>
      <c r="F30" s="860" t="s">
        <v>103</v>
      </c>
      <c r="G30" s="860" t="s">
        <v>100</v>
      </c>
      <c r="H30" s="1066" t="s">
        <v>97</v>
      </c>
      <c r="I30" s="860" t="s">
        <v>94</v>
      </c>
      <c r="J30" s="275"/>
      <c r="K30" s="4"/>
    </row>
    <row r="31" spans="1:13" s="639" customFormat="1" ht="23.25" customHeight="1">
      <c r="A31" s="637"/>
      <c r="B31" s="638"/>
      <c r="C31" s="1589" t="s">
        <v>69</v>
      </c>
      <c r="D31" s="1589"/>
      <c r="E31" s="928">
        <v>915</v>
      </c>
      <c r="F31" s="928">
        <v>920.93</v>
      </c>
      <c r="G31" s="928">
        <v>919.94</v>
      </c>
      <c r="H31" s="928">
        <v>916.93</v>
      </c>
      <c r="I31" s="928">
        <v>917.69</v>
      </c>
      <c r="J31" s="714"/>
      <c r="K31" s="637"/>
      <c r="M31" s="641"/>
    </row>
    <row r="32" spans="1:13" ht="18.75" customHeight="1">
      <c r="A32" s="4"/>
      <c r="B32" s="8"/>
      <c r="C32" s="260" t="s">
        <v>380</v>
      </c>
      <c r="D32" s="18"/>
      <c r="E32" s="929">
        <v>2107.2600000000002</v>
      </c>
      <c r="F32" s="929">
        <v>2124.16</v>
      </c>
      <c r="G32" s="929">
        <v>2103.81</v>
      </c>
      <c r="H32" s="929">
        <v>2068.29</v>
      </c>
      <c r="I32" s="929">
        <v>2060.2600000000002</v>
      </c>
      <c r="J32" s="714"/>
      <c r="K32" s="4"/>
    </row>
    <row r="33" spans="1:241" ht="18.75" customHeight="1">
      <c r="A33" s="4"/>
      <c r="B33" s="8"/>
      <c r="C33" s="260" t="s">
        <v>286</v>
      </c>
      <c r="D33" s="32"/>
      <c r="E33" s="929">
        <v>1242.95</v>
      </c>
      <c r="F33" s="929">
        <v>1254.8900000000001</v>
      </c>
      <c r="G33" s="929">
        <v>1257.67</v>
      </c>
      <c r="H33" s="929">
        <v>1254.4100000000001</v>
      </c>
      <c r="I33" s="929">
        <v>1249.31</v>
      </c>
      <c r="J33" s="714"/>
      <c r="K33" s="4"/>
    </row>
    <row r="34" spans="1:241" ht="18.75" customHeight="1">
      <c r="A34" s="4"/>
      <c r="B34" s="8"/>
      <c r="C34" s="260" t="s">
        <v>287</v>
      </c>
      <c r="D34" s="32"/>
      <c r="E34" s="929">
        <v>730.14</v>
      </c>
      <c r="F34" s="929">
        <v>726.77</v>
      </c>
      <c r="G34" s="929">
        <v>736.39</v>
      </c>
      <c r="H34" s="929">
        <v>746.04</v>
      </c>
      <c r="I34" s="929">
        <v>736.44</v>
      </c>
      <c r="J34" s="714"/>
      <c r="K34" s="4"/>
    </row>
    <row r="35" spans="1:241" ht="18.75" customHeight="1">
      <c r="A35" s="4"/>
      <c r="B35" s="8"/>
      <c r="C35" s="260" t="s">
        <v>85</v>
      </c>
      <c r="D35" s="18"/>
      <c r="E35" s="929">
        <v>709.32</v>
      </c>
      <c r="F35" s="929">
        <v>725.26</v>
      </c>
      <c r="G35" s="929">
        <v>697.08</v>
      </c>
      <c r="H35" s="929">
        <v>694.9</v>
      </c>
      <c r="I35" s="929">
        <v>696.25</v>
      </c>
      <c r="J35" s="635"/>
      <c r="K35" s="4"/>
    </row>
    <row r="36" spans="1:241" ht="18.75" customHeight="1">
      <c r="A36" s="4"/>
      <c r="B36" s="8"/>
      <c r="C36" s="260" t="s">
        <v>288</v>
      </c>
      <c r="D36" s="32"/>
      <c r="E36" s="929">
        <v>747.03</v>
      </c>
      <c r="F36" s="929">
        <v>767.94</v>
      </c>
      <c r="G36" s="929">
        <v>771.29</v>
      </c>
      <c r="H36" s="929">
        <v>778.09</v>
      </c>
      <c r="I36" s="929">
        <v>771.37</v>
      </c>
      <c r="J36" s="635"/>
      <c r="K36" s="4"/>
    </row>
    <row r="37" spans="1:241" ht="18.75" customHeight="1">
      <c r="A37" s="4"/>
      <c r="B37" s="8"/>
      <c r="C37" s="260" t="s">
        <v>84</v>
      </c>
      <c r="D37" s="32"/>
      <c r="E37" s="929">
        <v>758.67</v>
      </c>
      <c r="F37" s="929">
        <v>719.5</v>
      </c>
      <c r="G37" s="929">
        <v>733.57</v>
      </c>
      <c r="H37" s="929">
        <v>735.54</v>
      </c>
      <c r="I37" s="929">
        <v>733.46</v>
      </c>
      <c r="J37" s="635"/>
      <c r="K37" s="4"/>
    </row>
    <row r="38" spans="1:241" ht="18.75" customHeight="1">
      <c r="A38" s="4"/>
      <c r="B38" s="8"/>
      <c r="C38" s="260" t="s">
        <v>289</v>
      </c>
      <c r="D38" s="32"/>
      <c r="E38" s="929">
        <v>756.62</v>
      </c>
      <c r="F38" s="929">
        <v>729.93</v>
      </c>
      <c r="G38" s="929">
        <v>726.89</v>
      </c>
      <c r="H38" s="929">
        <v>731.44</v>
      </c>
      <c r="I38" s="929">
        <v>744.13</v>
      </c>
      <c r="J38" s="635"/>
      <c r="K38" s="4"/>
    </row>
    <row r="39" spans="1:241" ht="18.75" customHeight="1">
      <c r="A39" s="4"/>
      <c r="B39" s="8"/>
      <c r="C39" s="260" t="s">
        <v>83</v>
      </c>
      <c r="D39" s="32"/>
      <c r="E39" s="929">
        <v>739.42</v>
      </c>
      <c r="F39" s="929">
        <v>730.99</v>
      </c>
      <c r="G39" s="929">
        <v>721.43</v>
      </c>
      <c r="H39" s="929">
        <v>731.77</v>
      </c>
      <c r="I39" s="929">
        <v>721.76</v>
      </c>
      <c r="J39" s="635"/>
      <c r="K39" s="4"/>
    </row>
    <row r="40" spans="1:241" ht="18.75" customHeight="1">
      <c r="A40" s="4"/>
      <c r="B40" s="8"/>
      <c r="C40" s="260" t="s">
        <v>82</v>
      </c>
      <c r="D40" s="32"/>
      <c r="E40" s="929">
        <v>845.06</v>
      </c>
      <c r="F40" s="929">
        <v>836.17</v>
      </c>
      <c r="G40" s="929">
        <v>834.09</v>
      </c>
      <c r="H40" s="929">
        <v>850.18</v>
      </c>
      <c r="I40" s="929">
        <v>841.45</v>
      </c>
      <c r="J40" s="635"/>
      <c r="K40" s="4"/>
    </row>
    <row r="41" spans="1:241" ht="18.75" customHeight="1">
      <c r="A41" s="4"/>
      <c r="B41" s="8"/>
      <c r="C41" s="260" t="s">
        <v>290</v>
      </c>
      <c r="D41" s="32"/>
      <c r="E41" s="929">
        <v>755.97</v>
      </c>
      <c r="F41" s="929">
        <v>758.05</v>
      </c>
      <c r="G41" s="929">
        <v>762.64</v>
      </c>
      <c r="H41" s="929">
        <v>758.86</v>
      </c>
      <c r="I41" s="929">
        <v>755.15</v>
      </c>
      <c r="J41" s="635"/>
      <c r="K41" s="4"/>
    </row>
    <row r="42" spans="1:241" ht="18.75" customHeight="1">
      <c r="A42" s="4"/>
      <c r="B42" s="8"/>
      <c r="C42" s="260" t="s">
        <v>81</v>
      </c>
      <c r="D42" s="18"/>
      <c r="E42" s="929">
        <v>870.31</v>
      </c>
      <c r="F42" s="929">
        <v>910.88</v>
      </c>
      <c r="G42" s="929">
        <v>909.41</v>
      </c>
      <c r="H42" s="929">
        <v>883.91</v>
      </c>
      <c r="I42" s="929">
        <v>870.5</v>
      </c>
      <c r="J42" s="635"/>
      <c r="K42" s="4"/>
    </row>
    <row r="43" spans="1:241" ht="18.75" customHeight="1">
      <c r="A43" s="4"/>
      <c r="B43" s="8"/>
      <c r="C43" s="260" t="s">
        <v>291</v>
      </c>
      <c r="D43" s="32"/>
      <c r="E43" s="929">
        <v>862</v>
      </c>
      <c r="F43" s="929">
        <v>878.1</v>
      </c>
      <c r="G43" s="929">
        <v>868.95</v>
      </c>
      <c r="H43" s="929">
        <v>868.14</v>
      </c>
      <c r="I43" s="929">
        <v>872.16</v>
      </c>
      <c r="J43" s="635"/>
      <c r="K43" s="4"/>
    </row>
    <row r="44" spans="1:241" ht="18.75" customHeight="1">
      <c r="A44" s="4"/>
      <c r="B44" s="8"/>
      <c r="C44" s="260" t="s">
        <v>292</v>
      </c>
      <c r="D44" s="32"/>
      <c r="E44" s="929">
        <v>827.86</v>
      </c>
      <c r="F44" s="929">
        <v>821.27</v>
      </c>
      <c r="G44" s="929">
        <v>823.23</v>
      </c>
      <c r="H44" s="929">
        <v>825.86</v>
      </c>
      <c r="I44" s="929">
        <v>820.84</v>
      </c>
      <c r="J44" s="635"/>
      <c r="K44" s="4"/>
    </row>
    <row r="45" spans="1:241" ht="18.75" customHeight="1">
      <c r="A45" s="4"/>
      <c r="B45" s="8"/>
      <c r="C45" s="260" t="s">
        <v>388</v>
      </c>
      <c r="D45" s="32"/>
      <c r="E45" s="929">
        <v>807.9</v>
      </c>
      <c r="F45" s="929">
        <v>813.01</v>
      </c>
      <c r="G45" s="929">
        <v>809.94</v>
      </c>
      <c r="H45" s="929">
        <v>814.39</v>
      </c>
      <c r="I45" s="929">
        <v>804.1</v>
      </c>
      <c r="J45" s="635"/>
      <c r="K45" s="4"/>
    </row>
    <row r="46" spans="1:241" ht="18.75" customHeight="1">
      <c r="A46" s="4"/>
      <c r="B46" s="8"/>
      <c r="C46" s="260" t="s">
        <v>389</v>
      </c>
      <c r="D46" s="32"/>
      <c r="E46" s="929">
        <v>689.29</v>
      </c>
      <c r="F46" s="929">
        <v>694.76</v>
      </c>
      <c r="G46" s="929">
        <v>698.31</v>
      </c>
      <c r="H46" s="929">
        <v>699.69</v>
      </c>
      <c r="I46" s="929">
        <v>700.67</v>
      </c>
      <c r="J46" s="635"/>
      <c r="K46" s="4"/>
    </row>
    <row r="47" spans="1:241" s="642" customFormat="1" ht="14.25" customHeight="1">
      <c r="A47" s="858"/>
      <c r="B47" s="858"/>
      <c r="C47" s="1590" t="s">
        <v>381</v>
      </c>
      <c r="D47" s="1590"/>
      <c r="E47" s="1590"/>
      <c r="F47" s="1590"/>
      <c r="G47" s="1590"/>
      <c r="H47" s="1590"/>
      <c r="I47" s="1590"/>
      <c r="J47" s="715"/>
      <c r="K47" s="858"/>
      <c r="L47" s="858"/>
      <c r="M47" s="858"/>
      <c r="N47" s="858"/>
      <c r="O47" s="858"/>
      <c r="P47" s="858"/>
      <c r="Q47" s="858"/>
      <c r="R47" s="858"/>
      <c r="S47" s="858"/>
      <c r="T47" s="858"/>
      <c r="U47" s="858"/>
      <c r="V47" s="858"/>
      <c r="W47" s="858"/>
      <c r="X47" s="858"/>
      <c r="Y47" s="858"/>
      <c r="Z47" s="858"/>
      <c r="AA47" s="858"/>
      <c r="AB47" s="858"/>
      <c r="AC47" s="858"/>
      <c r="AD47" s="858"/>
      <c r="AE47" s="858"/>
      <c r="AF47" s="858"/>
      <c r="AG47" s="858"/>
      <c r="AH47" s="858"/>
      <c r="AI47" s="858"/>
      <c r="AJ47" s="858"/>
      <c r="AK47" s="858"/>
      <c r="AL47" s="858"/>
      <c r="AM47" s="858"/>
      <c r="AN47" s="858"/>
      <c r="AO47" s="858"/>
      <c r="AP47" s="858"/>
      <c r="AQ47" s="858"/>
      <c r="AR47" s="858"/>
      <c r="AS47" s="858"/>
      <c r="AT47" s="858"/>
      <c r="AU47" s="858"/>
      <c r="AV47" s="858"/>
      <c r="AW47" s="858"/>
      <c r="AX47" s="858"/>
      <c r="AY47" s="858"/>
      <c r="AZ47" s="858"/>
      <c r="BA47" s="858"/>
      <c r="BB47" s="858"/>
      <c r="BC47" s="858"/>
      <c r="BD47" s="858"/>
      <c r="BE47" s="858"/>
      <c r="BF47" s="858"/>
      <c r="BG47" s="858"/>
      <c r="BH47" s="858"/>
      <c r="BI47" s="858"/>
      <c r="BJ47" s="858"/>
      <c r="BK47" s="858"/>
      <c r="BL47" s="858"/>
      <c r="BM47" s="858"/>
      <c r="BN47" s="858"/>
      <c r="BO47" s="858"/>
      <c r="BP47" s="858"/>
      <c r="BQ47" s="858"/>
      <c r="BR47" s="858"/>
      <c r="BS47" s="858"/>
      <c r="BT47" s="858"/>
      <c r="BU47" s="858"/>
      <c r="BV47" s="858"/>
      <c r="BW47" s="858"/>
      <c r="BX47" s="858"/>
      <c r="BY47" s="858"/>
      <c r="BZ47" s="858"/>
      <c r="CA47" s="858"/>
      <c r="CB47" s="858"/>
      <c r="CC47" s="858"/>
      <c r="CD47" s="858"/>
      <c r="CE47" s="858"/>
      <c r="CF47" s="858"/>
      <c r="CG47" s="858"/>
      <c r="CH47" s="858"/>
      <c r="CI47" s="858"/>
      <c r="CJ47" s="858"/>
      <c r="CK47" s="858"/>
      <c r="CL47" s="858"/>
      <c r="CM47" s="858"/>
      <c r="CN47" s="858"/>
      <c r="CO47" s="858"/>
      <c r="CP47" s="858"/>
      <c r="CQ47" s="858"/>
      <c r="CR47" s="858"/>
      <c r="CS47" s="858"/>
      <c r="CT47" s="858"/>
      <c r="CU47" s="858"/>
      <c r="CV47" s="858"/>
      <c r="CW47" s="858"/>
      <c r="CX47" s="858"/>
      <c r="CY47" s="858"/>
      <c r="CZ47" s="858"/>
      <c r="DA47" s="858"/>
      <c r="DB47" s="858"/>
      <c r="DC47" s="858"/>
      <c r="DD47" s="858"/>
      <c r="DE47" s="858"/>
      <c r="DF47" s="858"/>
      <c r="DG47" s="858"/>
      <c r="DH47" s="858"/>
      <c r="DI47" s="858"/>
      <c r="DJ47" s="858"/>
      <c r="DK47" s="858"/>
      <c r="DL47" s="858"/>
      <c r="DM47" s="858"/>
      <c r="DN47" s="858"/>
      <c r="DO47" s="858"/>
      <c r="DP47" s="858"/>
      <c r="DQ47" s="858"/>
      <c r="DR47" s="858"/>
      <c r="DS47" s="858"/>
      <c r="DT47" s="858"/>
      <c r="DU47" s="858"/>
      <c r="DV47" s="858"/>
      <c r="DW47" s="858"/>
      <c r="DX47" s="858"/>
      <c r="DY47" s="858"/>
      <c r="DZ47" s="858"/>
      <c r="EA47" s="858"/>
      <c r="EB47" s="858"/>
      <c r="EC47" s="858"/>
      <c r="ED47" s="858"/>
      <c r="EE47" s="858"/>
      <c r="EF47" s="858"/>
      <c r="EG47" s="858"/>
      <c r="EH47" s="858"/>
      <c r="EI47" s="858"/>
      <c r="EJ47" s="858"/>
      <c r="EK47" s="858"/>
      <c r="EL47" s="858"/>
      <c r="EM47" s="858"/>
      <c r="EN47" s="858"/>
      <c r="EO47" s="858"/>
      <c r="EP47" s="858"/>
      <c r="EQ47" s="858"/>
      <c r="ER47" s="858"/>
      <c r="ES47" s="858"/>
      <c r="ET47" s="858"/>
      <c r="EU47" s="858"/>
      <c r="EV47" s="858"/>
      <c r="EW47" s="858"/>
      <c r="EX47" s="858"/>
      <c r="EY47" s="858"/>
      <c r="EZ47" s="858"/>
      <c r="FA47" s="858"/>
      <c r="FB47" s="858"/>
      <c r="FC47" s="858"/>
      <c r="FD47" s="858"/>
      <c r="FE47" s="858"/>
      <c r="FF47" s="858"/>
      <c r="FG47" s="858"/>
      <c r="FH47" s="858"/>
      <c r="FI47" s="858"/>
      <c r="FJ47" s="858"/>
      <c r="FK47" s="858"/>
      <c r="FL47" s="858"/>
      <c r="FM47" s="858"/>
      <c r="FN47" s="858"/>
      <c r="FO47" s="858"/>
      <c r="FP47" s="858"/>
      <c r="FQ47" s="858"/>
      <c r="FR47" s="858"/>
      <c r="FS47" s="858"/>
      <c r="FT47" s="858"/>
      <c r="FU47" s="858"/>
      <c r="FV47" s="858"/>
      <c r="FW47" s="858"/>
      <c r="FX47" s="858"/>
      <c r="FY47" s="858"/>
      <c r="FZ47" s="858"/>
      <c r="GA47" s="858"/>
      <c r="GB47" s="858"/>
      <c r="GC47" s="858"/>
      <c r="GD47" s="858"/>
      <c r="GE47" s="858"/>
      <c r="GF47" s="858"/>
      <c r="GG47" s="858"/>
      <c r="GH47" s="858"/>
      <c r="GI47" s="858"/>
      <c r="GJ47" s="858"/>
      <c r="GK47" s="858"/>
      <c r="GL47" s="858"/>
      <c r="GM47" s="858"/>
      <c r="GN47" s="858"/>
      <c r="GO47" s="858"/>
      <c r="GP47" s="858"/>
      <c r="GQ47" s="858"/>
      <c r="GR47" s="858"/>
      <c r="GS47" s="858"/>
      <c r="GT47" s="858"/>
      <c r="GU47" s="858"/>
      <c r="GV47" s="858"/>
      <c r="GW47" s="858"/>
      <c r="GX47" s="858"/>
      <c r="GY47" s="858"/>
      <c r="GZ47" s="858"/>
      <c r="HA47" s="858"/>
      <c r="HB47" s="858"/>
      <c r="HC47" s="858"/>
      <c r="HD47" s="858"/>
      <c r="HE47" s="858"/>
      <c r="HF47" s="858"/>
      <c r="HG47" s="858"/>
      <c r="HH47" s="858"/>
      <c r="HI47" s="858"/>
      <c r="HJ47" s="858"/>
      <c r="HK47" s="858"/>
      <c r="HL47" s="858"/>
      <c r="HM47" s="858"/>
      <c r="HN47" s="858"/>
      <c r="HO47" s="858"/>
      <c r="HP47" s="858"/>
      <c r="HQ47" s="858"/>
      <c r="HR47" s="858"/>
      <c r="HS47" s="858"/>
      <c r="HT47" s="858"/>
      <c r="HU47" s="858"/>
      <c r="HV47" s="858"/>
      <c r="HW47" s="858"/>
      <c r="HX47" s="858"/>
      <c r="HY47" s="858"/>
      <c r="HZ47" s="858"/>
      <c r="IA47" s="858"/>
      <c r="IB47" s="858"/>
      <c r="IC47" s="858"/>
      <c r="ID47" s="858"/>
      <c r="IE47" s="858"/>
      <c r="IF47" s="858"/>
      <c r="IG47" s="858"/>
    </row>
    <row r="48" spans="1:241" ht="12" customHeight="1">
      <c r="A48" s="4"/>
      <c r="B48" s="8"/>
      <c r="C48" s="54" t="s">
        <v>446</v>
      </c>
      <c r="D48" s="861"/>
      <c r="E48" s="861"/>
      <c r="F48" s="861"/>
      <c r="G48" s="861"/>
      <c r="H48" s="861"/>
      <c r="I48" s="861"/>
      <c r="J48" s="635"/>
      <c r="K48" s="4"/>
    </row>
    <row r="49" spans="1:11" ht="13.5" customHeight="1">
      <c r="A49" s="4"/>
      <c r="B49" s="4"/>
      <c r="C49" s="4"/>
      <c r="D49" s="858"/>
      <c r="E49" s="8"/>
      <c r="F49" s="8"/>
      <c r="G49" s="8"/>
      <c r="H49" s="1591">
        <v>41821</v>
      </c>
      <c r="I49" s="1591"/>
      <c r="J49" s="327">
        <v>15</v>
      </c>
      <c r="K49" s="4"/>
    </row>
    <row r="55" spans="1:11">
      <c r="B55" s="12"/>
    </row>
    <row r="60" spans="1:11" ht="8.25" customHeight="1"/>
    <row r="62" spans="1:11" ht="9" customHeight="1">
      <c r="J62" s="9"/>
    </row>
    <row r="63" spans="1:11" ht="8.25" customHeight="1">
      <c r="E63" s="1436"/>
      <c r="F63" s="1436"/>
      <c r="G63" s="1436"/>
      <c r="H63" s="1436"/>
      <c r="I63" s="1436"/>
      <c r="J63" s="1436"/>
    </row>
    <row r="64" spans="1:11" ht="9.75" customHeight="1"/>
    <row r="69" ht="4.5" customHeight="1"/>
    <row r="78" ht="10.5" customHeight="1"/>
    <row r="79" ht="10.5" customHeight="1"/>
    <row r="80" ht="10.5" customHeight="1"/>
    <row r="81" ht="10.5" customHeight="1"/>
    <row r="82" ht="10.5" customHeight="1"/>
    <row r="83" ht="10.5" customHeight="1"/>
    <row r="84" ht="10.5" customHeight="1"/>
    <row r="85" ht="10.5" customHeight="1"/>
    <row r="86" ht="10.5" customHeight="1"/>
    <row r="87" ht="10.5" customHeight="1"/>
    <row r="88" ht="10.5" customHeight="1"/>
  </sheetData>
  <mergeCells count="15">
    <mergeCell ref="C31:D31"/>
    <mergeCell ref="C47:I47"/>
    <mergeCell ref="E63:J63"/>
    <mergeCell ref="C9:D9"/>
    <mergeCell ref="C26:I26"/>
    <mergeCell ref="C27:D29"/>
    <mergeCell ref="H49:I49"/>
    <mergeCell ref="E28:I28"/>
    <mergeCell ref="E29:H29"/>
    <mergeCell ref="B1:D1"/>
    <mergeCell ref="B2:D2"/>
    <mergeCell ref="C4:I4"/>
    <mergeCell ref="C5:D7"/>
    <mergeCell ref="E6:I6"/>
    <mergeCell ref="E7:H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Folha15">
    <tabColor theme="7"/>
  </sheetPr>
  <dimension ref="A1:Z93"/>
  <sheetViews>
    <sheetView zoomScaleNormal="100" workbookViewId="0"/>
  </sheetViews>
  <sheetFormatPr defaultRowHeight="12.75"/>
  <cols>
    <col min="1" max="1" width="1" style="494" customWidth="1"/>
    <col min="2" max="2" width="2.5703125" style="494" customWidth="1"/>
    <col min="3" max="3" width="2.28515625" style="494" customWidth="1"/>
    <col min="4" max="4" width="29" style="494" customWidth="1"/>
    <col min="5" max="5" width="5.140625" style="494" customWidth="1"/>
    <col min="6" max="6" width="5.5703125" style="494" customWidth="1"/>
    <col min="7" max="7" width="4.85546875" style="494" customWidth="1"/>
    <col min="8" max="9" width="4.7109375" style="494" customWidth="1"/>
    <col min="10" max="16" width="5.140625" style="494" customWidth="1"/>
    <col min="17" max="17" width="5" style="494" customWidth="1"/>
    <col min="18" max="18" width="2.5703125" style="494" customWidth="1"/>
    <col min="19" max="19" width="1" style="494" customWidth="1"/>
    <col min="20" max="20" width="7.42578125" style="494" customWidth="1"/>
    <col min="21" max="21" width="5.5703125" style="494" customWidth="1"/>
    <col min="22" max="22" width="6.5703125" style="494" bestFit="1" customWidth="1"/>
    <col min="23" max="24" width="5.5703125" style="494" customWidth="1"/>
    <col min="25" max="25" width="6.5703125" style="494" bestFit="1" customWidth="1"/>
    <col min="26" max="32" width="5.5703125" style="494" customWidth="1"/>
    <col min="33" max="16384" width="9.140625" style="494"/>
  </cols>
  <sheetData>
    <row r="1" spans="1:20" ht="13.5" customHeight="1">
      <c r="A1" s="489"/>
      <c r="B1" s="561"/>
      <c r="C1" s="1604" t="s">
        <v>34</v>
      </c>
      <c r="D1" s="1604"/>
      <c r="E1" s="1604"/>
      <c r="F1" s="1604"/>
      <c r="G1" s="499"/>
      <c r="H1" s="499"/>
      <c r="I1" s="499"/>
      <c r="J1" s="1612" t="s">
        <v>376</v>
      </c>
      <c r="K1" s="1612"/>
      <c r="L1" s="1612"/>
      <c r="M1" s="1612"/>
      <c r="N1" s="1612"/>
      <c r="O1" s="1612"/>
      <c r="P1" s="720"/>
      <c r="Q1" s="720"/>
      <c r="R1" s="506"/>
      <c r="S1" s="489"/>
    </row>
    <row r="2" spans="1:20" ht="6" customHeight="1">
      <c r="A2" s="719"/>
      <c r="B2" s="629"/>
      <c r="C2" s="630"/>
      <c r="D2" s="630"/>
      <c r="E2" s="547"/>
      <c r="F2" s="547"/>
      <c r="G2" s="547"/>
      <c r="H2" s="547"/>
      <c r="I2" s="547"/>
      <c r="J2" s="547"/>
      <c r="K2" s="547"/>
      <c r="L2" s="547"/>
      <c r="M2" s="547"/>
      <c r="N2" s="547"/>
      <c r="O2" s="547"/>
      <c r="P2" s="547"/>
      <c r="Q2" s="547"/>
      <c r="R2" s="499"/>
      <c r="S2" s="499"/>
    </row>
    <row r="3" spans="1:20" ht="11.25" customHeight="1" thickBot="1">
      <c r="A3" s="489"/>
      <c r="B3" s="562"/>
      <c r="C3" s="558"/>
      <c r="D3" s="558"/>
      <c r="E3" s="499"/>
      <c r="F3" s="499"/>
      <c r="G3" s="499"/>
      <c r="H3" s="499"/>
      <c r="I3" s="499"/>
      <c r="J3" s="685"/>
      <c r="K3" s="685"/>
      <c r="L3" s="685"/>
      <c r="M3" s="685"/>
      <c r="N3" s="685"/>
      <c r="O3" s="685"/>
      <c r="P3" s="685"/>
      <c r="Q3" s="685" t="s">
        <v>71</v>
      </c>
      <c r="R3" s="499"/>
      <c r="S3" s="499"/>
    </row>
    <row r="4" spans="1:20" ht="13.5" customHeight="1" thickBot="1">
      <c r="A4" s="489"/>
      <c r="B4" s="562"/>
      <c r="C4" s="1605" t="s">
        <v>140</v>
      </c>
      <c r="D4" s="1606"/>
      <c r="E4" s="1606"/>
      <c r="F4" s="1606"/>
      <c r="G4" s="1606"/>
      <c r="H4" s="1606"/>
      <c r="I4" s="1606"/>
      <c r="J4" s="1606"/>
      <c r="K4" s="1606"/>
      <c r="L4" s="1606"/>
      <c r="M4" s="1606"/>
      <c r="N4" s="1606"/>
      <c r="O4" s="1606"/>
      <c r="P4" s="1606"/>
      <c r="Q4" s="1607"/>
      <c r="R4" s="499"/>
      <c r="S4" s="499"/>
    </row>
    <row r="5" spans="1:20" ht="3.75" customHeight="1">
      <c r="A5" s="489"/>
      <c r="B5" s="562"/>
      <c r="C5" s="558"/>
      <c r="D5" s="558"/>
      <c r="E5" s="499"/>
      <c r="F5" s="499"/>
      <c r="G5" s="507"/>
      <c r="H5" s="499"/>
      <c r="I5" s="499"/>
      <c r="J5" s="573"/>
      <c r="K5" s="573"/>
      <c r="L5" s="573"/>
      <c r="M5" s="573"/>
      <c r="N5" s="573"/>
      <c r="O5" s="573"/>
      <c r="P5" s="573"/>
      <c r="Q5" s="573"/>
      <c r="R5" s="499"/>
      <c r="S5" s="499"/>
    </row>
    <row r="6" spans="1:20" ht="13.5" customHeight="1">
      <c r="A6" s="489"/>
      <c r="B6" s="562"/>
      <c r="C6" s="1608" t="s">
        <v>139</v>
      </c>
      <c r="D6" s="1609"/>
      <c r="E6" s="1609"/>
      <c r="F6" s="1609"/>
      <c r="G6" s="1609"/>
      <c r="H6" s="1609"/>
      <c r="I6" s="1609"/>
      <c r="J6" s="1609"/>
      <c r="K6" s="1609"/>
      <c r="L6" s="1609"/>
      <c r="M6" s="1609"/>
      <c r="N6" s="1609"/>
      <c r="O6" s="1609"/>
      <c r="P6" s="1609"/>
      <c r="Q6" s="1610"/>
      <c r="R6" s="499"/>
      <c r="S6" s="499"/>
    </row>
    <row r="7" spans="1:20" ht="2.25" customHeight="1">
      <c r="A7" s="489"/>
      <c r="B7" s="562"/>
      <c r="C7" s="1611" t="s">
        <v>79</v>
      </c>
      <c r="D7" s="1611"/>
      <c r="E7" s="506"/>
      <c r="F7" s="506"/>
      <c r="G7" s="506"/>
      <c r="H7" s="506"/>
      <c r="I7" s="506"/>
      <c r="J7" s="506"/>
      <c r="K7" s="506"/>
      <c r="L7" s="507"/>
      <c r="M7" s="499"/>
      <c r="N7" s="499"/>
      <c r="O7" s="499"/>
      <c r="P7" s="499"/>
      <c r="Q7" s="499"/>
      <c r="R7" s="499"/>
      <c r="S7" s="499"/>
    </row>
    <row r="8" spans="1:20" ht="13.5" customHeight="1">
      <c r="A8" s="489"/>
      <c r="B8" s="562"/>
      <c r="C8" s="1611"/>
      <c r="D8" s="1611"/>
      <c r="E8" s="1613">
        <v>2013</v>
      </c>
      <c r="F8" s="1613"/>
      <c r="G8" s="1613"/>
      <c r="H8" s="1613"/>
      <c r="I8" s="1613"/>
      <c r="J8" s="1613"/>
      <c r="K8" s="1613"/>
      <c r="L8" s="1613">
        <v>2014</v>
      </c>
      <c r="M8" s="1613"/>
      <c r="N8" s="1613"/>
      <c r="O8" s="1613"/>
      <c r="P8" s="1613"/>
      <c r="Q8" s="1613"/>
      <c r="R8" s="499"/>
      <c r="S8" s="499"/>
    </row>
    <row r="9" spans="1:20" ht="12.75" customHeight="1">
      <c r="A9" s="489"/>
      <c r="B9" s="562"/>
      <c r="C9" s="504"/>
      <c r="D9" s="504"/>
      <c r="E9" s="1063" t="s">
        <v>101</v>
      </c>
      <c r="F9" s="1063" t="s">
        <v>100</v>
      </c>
      <c r="G9" s="1063" t="s">
        <v>99</v>
      </c>
      <c r="H9" s="1063" t="s">
        <v>98</v>
      </c>
      <c r="I9" s="1063" t="s">
        <v>97</v>
      </c>
      <c r="J9" s="1063" t="s">
        <v>96</v>
      </c>
      <c r="K9" s="1026" t="s">
        <v>95</v>
      </c>
      <c r="L9" s="548" t="s">
        <v>94</v>
      </c>
      <c r="M9" s="1064" t="s">
        <v>105</v>
      </c>
      <c r="N9" s="1064" t="s">
        <v>104</v>
      </c>
      <c r="O9" s="1063" t="s">
        <v>103</v>
      </c>
      <c r="P9" s="1063" t="s">
        <v>102</v>
      </c>
      <c r="Q9" s="1063" t="s">
        <v>101</v>
      </c>
      <c r="R9" s="631"/>
      <c r="S9" s="499"/>
    </row>
    <row r="10" spans="1:20" s="578" customFormat="1" ht="16.5" customHeight="1">
      <c r="A10" s="574"/>
      <c r="B10" s="575"/>
      <c r="C10" s="1538" t="s">
        <v>108</v>
      </c>
      <c r="D10" s="1538"/>
      <c r="E10" s="576">
        <v>9</v>
      </c>
      <c r="F10" s="576">
        <v>15</v>
      </c>
      <c r="G10" s="576">
        <v>13</v>
      </c>
      <c r="H10" s="576">
        <v>8</v>
      </c>
      <c r="I10" s="576">
        <v>5</v>
      </c>
      <c r="J10" s="576">
        <v>4</v>
      </c>
      <c r="K10" s="576">
        <v>5</v>
      </c>
      <c r="L10" s="576">
        <v>4</v>
      </c>
      <c r="M10" s="576" t="s">
        <v>646</v>
      </c>
      <c r="N10" s="576">
        <v>7</v>
      </c>
      <c r="O10" s="576">
        <v>18</v>
      </c>
      <c r="P10" s="576">
        <v>24</v>
      </c>
      <c r="Q10" s="576">
        <v>18</v>
      </c>
      <c r="R10" s="631"/>
      <c r="S10" s="577"/>
      <c r="T10" s="1138"/>
    </row>
    <row r="11" spans="1:20" s="582" customFormat="1" ht="10.5" customHeight="1">
      <c r="A11" s="579"/>
      <c r="B11" s="580"/>
      <c r="C11" s="835"/>
      <c r="D11" s="683" t="s">
        <v>277</v>
      </c>
      <c r="E11" s="1021">
        <v>3</v>
      </c>
      <c r="F11" s="1021">
        <v>5</v>
      </c>
      <c r="G11" s="1021">
        <v>4</v>
      </c>
      <c r="H11" s="1021">
        <v>2</v>
      </c>
      <c r="I11" s="1021" t="s">
        <v>9</v>
      </c>
      <c r="J11" s="1021" t="s">
        <v>9</v>
      </c>
      <c r="K11" s="1021">
        <v>1</v>
      </c>
      <c r="L11" s="1021">
        <v>1</v>
      </c>
      <c r="M11" s="1021">
        <v>2</v>
      </c>
      <c r="N11" s="1021">
        <v>1</v>
      </c>
      <c r="O11" s="1021">
        <v>6</v>
      </c>
      <c r="P11" s="1021">
        <v>8</v>
      </c>
      <c r="Q11" s="1021">
        <v>6</v>
      </c>
      <c r="R11" s="631"/>
      <c r="S11" s="558"/>
    </row>
    <row r="12" spans="1:20" s="582" customFormat="1" ht="10.5" customHeight="1">
      <c r="A12" s="579"/>
      <c r="B12" s="580"/>
      <c r="C12" s="835"/>
      <c r="D12" s="683" t="s">
        <v>278</v>
      </c>
      <c r="E12" s="1021">
        <v>1</v>
      </c>
      <c r="F12" s="1021">
        <v>4</v>
      </c>
      <c r="G12" s="1021">
        <v>4</v>
      </c>
      <c r="H12" s="1021">
        <v>2</v>
      </c>
      <c r="I12" s="1021">
        <v>1</v>
      </c>
      <c r="J12" s="1021">
        <v>1</v>
      </c>
      <c r="K12" s="1021" t="s">
        <v>9</v>
      </c>
      <c r="L12" s="1021">
        <v>1</v>
      </c>
      <c r="M12" s="1021">
        <v>1</v>
      </c>
      <c r="N12" s="1021">
        <v>2</v>
      </c>
      <c r="O12" s="1021">
        <v>2</v>
      </c>
      <c r="P12" s="1021" t="s">
        <v>9</v>
      </c>
      <c r="Q12" s="1021">
        <v>2</v>
      </c>
      <c r="R12" s="631"/>
      <c r="S12" s="558"/>
    </row>
    <row r="13" spans="1:20" s="582" customFormat="1" ht="10.5" customHeight="1">
      <c r="A13" s="579"/>
      <c r="B13" s="580"/>
      <c r="C13" s="835"/>
      <c r="D13" s="683" t="s">
        <v>279</v>
      </c>
      <c r="E13" s="1021">
        <v>5</v>
      </c>
      <c r="F13" s="1021">
        <v>5</v>
      </c>
      <c r="G13" s="1021">
        <v>5</v>
      </c>
      <c r="H13" s="1021">
        <v>4</v>
      </c>
      <c r="I13" s="1021">
        <v>4</v>
      </c>
      <c r="J13" s="1021">
        <v>3</v>
      </c>
      <c r="K13" s="1021">
        <v>4</v>
      </c>
      <c r="L13" s="1021">
        <v>2</v>
      </c>
      <c r="M13" s="1021">
        <v>5</v>
      </c>
      <c r="N13" s="1021">
        <v>4</v>
      </c>
      <c r="O13" s="1021">
        <v>9</v>
      </c>
      <c r="P13" s="1021">
        <v>11</v>
      </c>
      <c r="Q13" s="1021">
        <v>9</v>
      </c>
      <c r="R13" s="631"/>
      <c r="S13" s="558"/>
    </row>
    <row r="14" spans="1:20" s="582" customFormat="1" ht="10.5" customHeight="1">
      <c r="A14" s="579"/>
      <c r="B14" s="580"/>
      <c r="C14" s="835"/>
      <c r="D14" s="683" t="s">
        <v>280</v>
      </c>
      <c r="E14" s="1021" t="s">
        <v>9</v>
      </c>
      <c r="F14" s="1021">
        <v>1</v>
      </c>
      <c r="G14" s="1021"/>
      <c r="H14" s="1021" t="s">
        <v>9</v>
      </c>
      <c r="I14" s="1021">
        <v>1</v>
      </c>
      <c r="J14" s="1021" t="s">
        <v>9</v>
      </c>
      <c r="K14" s="1021" t="s">
        <v>9</v>
      </c>
      <c r="L14" s="1021" t="s">
        <v>9</v>
      </c>
      <c r="M14" s="1021" t="s">
        <v>9</v>
      </c>
      <c r="N14" s="1021" t="s">
        <v>9</v>
      </c>
      <c r="O14" s="1021">
        <v>1</v>
      </c>
      <c r="P14" s="1021">
        <v>2</v>
      </c>
      <c r="Q14" s="1021">
        <v>1</v>
      </c>
      <c r="R14" s="581"/>
      <c r="S14" s="558"/>
    </row>
    <row r="15" spans="1:20" s="582" customFormat="1" ht="10.5" customHeight="1">
      <c r="A15" s="579"/>
      <c r="B15" s="580"/>
      <c r="C15" s="835"/>
      <c r="D15" s="683" t="s">
        <v>281</v>
      </c>
      <c r="E15" s="1021" t="s">
        <v>9</v>
      </c>
      <c r="F15" s="1021" t="s">
        <v>9</v>
      </c>
      <c r="G15" s="1021" t="s">
        <v>9</v>
      </c>
      <c r="H15" s="1021" t="s">
        <v>9</v>
      </c>
      <c r="I15" s="1021" t="s">
        <v>9</v>
      </c>
      <c r="J15" s="1021" t="s">
        <v>9</v>
      </c>
      <c r="K15" s="1021" t="s">
        <v>9</v>
      </c>
      <c r="L15" s="1021" t="s">
        <v>9</v>
      </c>
      <c r="M15" s="1021" t="s">
        <v>9</v>
      </c>
      <c r="N15" s="1021" t="s">
        <v>9</v>
      </c>
      <c r="O15" s="1021" t="s">
        <v>9</v>
      </c>
      <c r="P15" s="1021" t="s">
        <v>9</v>
      </c>
      <c r="Q15" s="1021" t="s">
        <v>9</v>
      </c>
      <c r="R15" s="581"/>
      <c r="S15" s="558"/>
    </row>
    <row r="16" spans="1:20" s="582" customFormat="1" ht="10.5" customHeight="1">
      <c r="A16" s="579"/>
      <c r="B16" s="580"/>
      <c r="C16" s="835"/>
      <c r="D16" s="683" t="s">
        <v>282</v>
      </c>
      <c r="E16" s="1021" t="s">
        <v>9</v>
      </c>
      <c r="F16" s="1021" t="s">
        <v>9</v>
      </c>
      <c r="G16" s="1021" t="s">
        <v>9</v>
      </c>
      <c r="H16" s="1021" t="s">
        <v>9</v>
      </c>
      <c r="I16" s="1021" t="s">
        <v>9</v>
      </c>
      <c r="J16" s="1021" t="s">
        <v>9</v>
      </c>
      <c r="K16" s="1021" t="s">
        <v>9</v>
      </c>
      <c r="L16" s="1021" t="s">
        <v>9</v>
      </c>
      <c r="M16" s="1021" t="s">
        <v>9</v>
      </c>
      <c r="N16" s="1021" t="s">
        <v>9</v>
      </c>
      <c r="O16" s="1021" t="s">
        <v>9</v>
      </c>
      <c r="P16" s="1021" t="s">
        <v>9</v>
      </c>
      <c r="Q16" s="1021" t="s">
        <v>9</v>
      </c>
      <c r="R16" s="581"/>
      <c r="S16" s="558"/>
    </row>
    <row r="17" spans="1:25" s="582" customFormat="1" ht="11.25" customHeight="1">
      <c r="A17" s="579"/>
      <c r="B17" s="580"/>
      <c r="C17" s="835"/>
      <c r="D17" s="583" t="s">
        <v>283</v>
      </c>
      <c r="E17" s="1021" t="s">
        <v>9</v>
      </c>
      <c r="F17" s="1021" t="s">
        <v>9</v>
      </c>
      <c r="G17" s="1021" t="s">
        <v>9</v>
      </c>
      <c r="H17" s="1021" t="s">
        <v>9</v>
      </c>
      <c r="I17" s="1021" t="s">
        <v>9</v>
      </c>
      <c r="J17" s="1021" t="s">
        <v>9</v>
      </c>
      <c r="K17" s="1021" t="s">
        <v>9</v>
      </c>
      <c r="L17" s="1021" t="s">
        <v>9</v>
      </c>
      <c r="M17" s="1021" t="s">
        <v>644</v>
      </c>
      <c r="N17" s="1021" t="s">
        <v>9</v>
      </c>
      <c r="O17" s="1021" t="s">
        <v>9</v>
      </c>
      <c r="P17" s="1021">
        <v>3</v>
      </c>
      <c r="Q17" s="1021" t="s">
        <v>9</v>
      </c>
      <c r="R17" s="581"/>
      <c r="S17" s="558"/>
    </row>
    <row r="18" spans="1:25" s="578" customFormat="1" ht="14.25" customHeight="1">
      <c r="A18" s="584"/>
      <c r="B18" s="585"/>
      <c r="C18" s="834" t="s">
        <v>350</v>
      </c>
      <c r="D18" s="586"/>
      <c r="E18" s="576">
        <v>2</v>
      </c>
      <c r="F18" s="576">
        <v>8</v>
      </c>
      <c r="G18" s="576">
        <v>4</v>
      </c>
      <c r="H18" s="576">
        <v>3</v>
      </c>
      <c r="I18" s="576">
        <v>5</v>
      </c>
      <c r="J18" s="576">
        <v>2</v>
      </c>
      <c r="K18" s="576">
        <v>2</v>
      </c>
      <c r="L18" s="576" t="s">
        <v>9</v>
      </c>
      <c r="M18" s="576">
        <v>7</v>
      </c>
      <c r="N18" s="576">
        <v>4</v>
      </c>
      <c r="O18" s="576">
        <v>9</v>
      </c>
      <c r="P18" s="576">
        <v>10</v>
      </c>
      <c r="Q18" s="576">
        <v>12</v>
      </c>
      <c r="R18" s="581"/>
      <c r="S18" s="558"/>
      <c r="T18" s="582"/>
    </row>
    <row r="19" spans="1:25" s="590" customFormat="1" ht="14.25" customHeight="1">
      <c r="A19" s="587"/>
      <c r="B19" s="588"/>
      <c r="C19" s="834" t="s">
        <v>351</v>
      </c>
      <c r="D19" s="834"/>
      <c r="E19" s="589">
        <v>31876</v>
      </c>
      <c r="F19" s="589">
        <v>9184</v>
      </c>
      <c r="G19" s="589">
        <v>2199</v>
      </c>
      <c r="H19" s="589">
        <f>7010+212+128</f>
        <v>7350</v>
      </c>
      <c r="I19" s="589">
        <v>603</v>
      </c>
      <c r="J19" s="589">
        <v>250</v>
      </c>
      <c r="K19" s="589">
        <f>129+692</f>
        <v>821</v>
      </c>
      <c r="L19" s="589" t="s">
        <v>9</v>
      </c>
      <c r="M19" s="589">
        <v>10834</v>
      </c>
      <c r="N19" s="589">
        <v>575</v>
      </c>
      <c r="O19" s="589">
        <v>4712</v>
      </c>
      <c r="P19" s="589">
        <v>48594</v>
      </c>
      <c r="Q19" s="589">
        <v>13414</v>
      </c>
      <c r="R19" s="581"/>
      <c r="S19" s="558"/>
      <c r="T19" s="582"/>
      <c r="U19" s="1029"/>
    </row>
    <row r="20" spans="1:25" ht="10.5" customHeight="1">
      <c r="A20" s="489"/>
      <c r="B20" s="562"/>
      <c r="C20" s="1595" t="s">
        <v>138</v>
      </c>
      <c r="D20" s="1595"/>
      <c r="E20" s="591" t="s">
        <v>9</v>
      </c>
      <c r="F20" s="922" t="s">
        <v>9</v>
      </c>
      <c r="G20" s="922" t="s">
        <v>9</v>
      </c>
      <c r="H20" s="922" t="s">
        <v>9</v>
      </c>
      <c r="I20" s="922" t="s">
        <v>9</v>
      </c>
      <c r="J20" s="922" t="s">
        <v>9</v>
      </c>
      <c r="K20" s="922" t="s">
        <v>9</v>
      </c>
      <c r="L20" s="922" t="s">
        <v>9</v>
      </c>
      <c r="M20" s="922" t="s">
        <v>9</v>
      </c>
      <c r="N20" s="922" t="s">
        <v>9</v>
      </c>
      <c r="O20" s="922" t="s">
        <v>9</v>
      </c>
      <c r="P20" s="922" t="s">
        <v>9</v>
      </c>
      <c r="Q20" s="922">
        <v>1504</v>
      </c>
      <c r="R20" s="581"/>
      <c r="S20" s="558"/>
      <c r="T20" s="582"/>
    </row>
    <row r="21" spans="1:25" ht="10.5" customHeight="1">
      <c r="A21" s="489"/>
      <c r="B21" s="562"/>
      <c r="C21" s="1595" t="s">
        <v>137</v>
      </c>
      <c r="D21" s="1595"/>
      <c r="E21" s="591" t="s">
        <v>9</v>
      </c>
      <c r="F21" s="922" t="s">
        <v>9</v>
      </c>
      <c r="G21" s="922" t="s">
        <v>9</v>
      </c>
      <c r="H21" s="922" t="s">
        <v>9</v>
      </c>
      <c r="I21" s="922" t="s">
        <v>9</v>
      </c>
      <c r="J21" s="922" t="s">
        <v>9</v>
      </c>
      <c r="K21" s="922" t="s">
        <v>9</v>
      </c>
      <c r="L21" s="922" t="s">
        <v>9</v>
      </c>
      <c r="M21" s="922" t="s">
        <v>9</v>
      </c>
      <c r="N21" s="922" t="s">
        <v>9</v>
      </c>
      <c r="O21" s="922" t="s">
        <v>9</v>
      </c>
      <c r="P21" s="922" t="s">
        <v>9</v>
      </c>
      <c r="Q21" s="922" t="s">
        <v>9</v>
      </c>
      <c r="R21" s="631"/>
      <c r="S21" s="499"/>
      <c r="T21" s="555"/>
      <c r="V21" s="555"/>
    </row>
    <row r="22" spans="1:25" ht="10.5" customHeight="1">
      <c r="A22" s="489"/>
      <c r="B22" s="562"/>
      <c r="C22" s="1595" t="s">
        <v>136</v>
      </c>
      <c r="D22" s="1595"/>
      <c r="E22" s="591">
        <v>31835</v>
      </c>
      <c r="F22" s="591">
        <v>3418</v>
      </c>
      <c r="G22" s="591">
        <v>956</v>
      </c>
      <c r="H22" s="591">
        <v>7350</v>
      </c>
      <c r="I22" s="591">
        <v>217</v>
      </c>
      <c r="J22" s="591">
        <v>250</v>
      </c>
      <c r="K22" s="591">
        <v>821</v>
      </c>
      <c r="L22" s="922" t="s">
        <v>9</v>
      </c>
      <c r="M22" s="922">
        <v>497</v>
      </c>
      <c r="N22" s="922" t="s">
        <v>477</v>
      </c>
      <c r="O22" s="922">
        <v>3375</v>
      </c>
      <c r="P22" s="922">
        <v>47999</v>
      </c>
      <c r="Q22" s="922">
        <v>11392</v>
      </c>
      <c r="R22" s="631"/>
      <c r="S22" s="499"/>
      <c r="T22" s="555"/>
      <c r="U22" s="555"/>
    </row>
    <row r="23" spans="1:25" ht="10.5" customHeight="1">
      <c r="A23" s="489"/>
      <c r="B23" s="562"/>
      <c r="C23" s="1595" t="s">
        <v>135</v>
      </c>
      <c r="D23" s="1595"/>
      <c r="E23" s="591" t="s">
        <v>9</v>
      </c>
      <c r="F23" s="591">
        <v>1929</v>
      </c>
      <c r="G23" s="591" t="s">
        <v>9</v>
      </c>
      <c r="H23" s="591" t="s">
        <v>9</v>
      </c>
      <c r="I23" s="591" t="s">
        <v>9</v>
      </c>
      <c r="J23" s="591" t="s">
        <v>9</v>
      </c>
      <c r="K23" s="591" t="s">
        <v>9</v>
      </c>
      <c r="L23" s="922" t="s">
        <v>9</v>
      </c>
      <c r="M23" s="922" t="s">
        <v>9</v>
      </c>
      <c r="N23" s="922" t="s">
        <v>9</v>
      </c>
      <c r="O23" s="922" t="s">
        <v>9</v>
      </c>
      <c r="P23" s="922" t="s">
        <v>9</v>
      </c>
      <c r="Q23" s="922" t="s">
        <v>9</v>
      </c>
      <c r="R23" s="631"/>
      <c r="S23" s="499"/>
    </row>
    <row r="24" spans="1:25" ht="10.5" customHeight="1">
      <c r="A24" s="489"/>
      <c r="B24" s="562"/>
      <c r="C24" s="1595" t="s">
        <v>134</v>
      </c>
      <c r="D24" s="1595"/>
      <c r="E24" s="591" t="s">
        <v>9</v>
      </c>
      <c r="F24" s="922" t="s">
        <v>9</v>
      </c>
      <c r="G24" s="922" t="s">
        <v>9</v>
      </c>
      <c r="H24" s="922" t="s">
        <v>9</v>
      </c>
      <c r="I24" s="922">
        <v>366</v>
      </c>
      <c r="J24" s="591" t="s">
        <v>9</v>
      </c>
      <c r="K24" s="591" t="s">
        <v>9</v>
      </c>
      <c r="L24" s="922" t="s">
        <v>9</v>
      </c>
      <c r="M24" s="922" t="s">
        <v>9</v>
      </c>
      <c r="N24" s="922" t="s">
        <v>9</v>
      </c>
      <c r="O24" s="922" t="s">
        <v>9</v>
      </c>
      <c r="P24" s="922" t="s">
        <v>9</v>
      </c>
      <c r="Q24" s="922" t="s">
        <v>9</v>
      </c>
      <c r="R24" s="631"/>
      <c r="S24" s="499"/>
    </row>
    <row r="25" spans="1:25" ht="10.5" customHeight="1">
      <c r="A25" s="489"/>
      <c r="B25" s="562"/>
      <c r="C25" s="1595" t="s">
        <v>133</v>
      </c>
      <c r="D25" s="1595"/>
      <c r="E25" s="591" t="s">
        <v>9</v>
      </c>
      <c r="F25" s="922" t="s">
        <v>9</v>
      </c>
      <c r="G25" s="922" t="s">
        <v>9</v>
      </c>
      <c r="H25" s="922" t="s">
        <v>9</v>
      </c>
      <c r="I25" s="922" t="s">
        <v>9</v>
      </c>
      <c r="J25" s="591" t="s">
        <v>9</v>
      </c>
      <c r="K25" s="591" t="s">
        <v>9</v>
      </c>
      <c r="L25" s="922" t="s">
        <v>9</v>
      </c>
      <c r="M25" s="922" t="s">
        <v>9</v>
      </c>
      <c r="N25" s="922" t="s">
        <v>9</v>
      </c>
      <c r="O25" s="922" t="s">
        <v>9</v>
      </c>
      <c r="P25" s="922" t="s">
        <v>9</v>
      </c>
      <c r="Q25" s="922" t="s">
        <v>9</v>
      </c>
      <c r="R25" s="631"/>
      <c r="S25" s="499"/>
      <c r="Y25" s="555"/>
    </row>
    <row r="26" spans="1:25" ht="10.5" customHeight="1">
      <c r="A26" s="489"/>
      <c r="B26" s="562"/>
      <c r="C26" s="1595" t="s">
        <v>132</v>
      </c>
      <c r="D26" s="1595"/>
      <c r="E26" s="591" t="s">
        <v>9</v>
      </c>
      <c r="F26" s="922" t="s">
        <v>9</v>
      </c>
      <c r="G26" s="922">
        <v>1243</v>
      </c>
      <c r="H26" s="922" t="s">
        <v>9</v>
      </c>
      <c r="I26" s="922" t="s">
        <v>9</v>
      </c>
      <c r="J26" s="591" t="s">
        <v>9</v>
      </c>
      <c r="K26" s="591" t="s">
        <v>9</v>
      </c>
      <c r="L26" s="922" t="s">
        <v>9</v>
      </c>
      <c r="M26" s="922">
        <v>10060</v>
      </c>
      <c r="N26" s="922" t="s">
        <v>477</v>
      </c>
      <c r="O26" s="922">
        <v>1274</v>
      </c>
      <c r="P26" s="922">
        <v>255</v>
      </c>
      <c r="Q26" s="922" t="s">
        <v>9</v>
      </c>
      <c r="R26" s="631"/>
      <c r="S26" s="499"/>
      <c r="U26" s="555"/>
      <c r="V26" s="555"/>
    </row>
    <row r="27" spans="1:25" ht="10.5" customHeight="1">
      <c r="A27" s="489"/>
      <c r="B27" s="562"/>
      <c r="C27" s="1595" t="s">
        <v>131</v>
      </c>
      <c r="D27" s="1595"/>
      <c r="E27" s="591">
        <v>41</v>
      </c>
      <c r="F27" s="922" t="s">
        <v>9</v>
      </c>
      <c r="G27" s="922" t="s">
        <v>9</v>
      </c>
      <c r="H27" s="922" t="s">
        <v>9</v>
      </c>
      <c r="I27" s="922" t="s">
        <v>9</v>
      </c>
      <c r="J27" s="591" t="s">
        <v>9</v>
      </c>
      <c r="K27" s="591" t="s">
        <v>9</v>
      </c>
      <c r="L27" s="922" t="s">
        <v>9</v>
      </c>
      <c r="M27" s="922">
        <v>164</v>
      </c>
      <c r="N27" s="922" t="s">
        <v>9</v>
      </c>
      <c r="O27" s="922">
        <v>36</v>
      </c>
      <c r="P27" s="922" t="s">
        <v>9</v>
      </c>
      <c r="Q27" s="922">
        <v>518</v>
      </c>
      <c r="R27" s="592"/>
      <c r="S27" s="499"/>
    </row>
    <row r="28" spans="1:25" ht="10.5" customHeight="1">
      <c r="A28" s="489"/>
      <c r="B28" s="562"/>
      <c r="C28" s="1595" t="s">
        <v>130</v>
      </c>
      <c r="D28" s="1595"/>
      <c r="E28" s="591" t="s">
        <v>9</v>
      </c>
      <c r="F28" s="922" t="s">
        <v>9</v>
      </c>
      <c r="G28" s="922" t="s">
        <v>9</v>
      </c>
      <c r="H28" s="922" t="s">
        <v>9</v>
      </c>
      <c r="I28" s="922" t="s">
        <v>9</v>
      </c>
      <c r="J28" s="591" t="s">
        <v>9</v>
      </c>
      <c r="K28" s="591" t="s">
        <v>9</v>
      </c>
      <c r="L28" s="922" t="s">
        <v>9</v>
      </c>
      <c r="M28" s="922" t="s">
        <v>9</v>
      </c>
      <c r="N28" s="922" t="s">
        <v>9</v>
      </c>
      <c r="O28" s="922" t="s">
        <v>9</v>
      </c>
      <c r="P28" s="922" t="s">
        <v>9</v>
      </c>
      <c r="Q28" s="922" t="s">
        <v>9</v>
      </c>
      <c r="R28" s="592"/>
      <c r="S28" s="499"/>
      <c r="U28" s="555"/>
    </row>
    <row r="29" spans="1:25" ht="10.5" customHeight="1">
      <c r="A29" s="489"/>
      <c r="B29" s="562"/>
      <c r="C29" s="1595" t="s">
        <v>129</v>
      </c>
      <c r="D29" s="1595"/>
      <c r="E29" s="591" t="s">
        <v>9</v>
      </c>
      <c r="F29" s="922" t="s">
        <v>9</v>
      </c>
      <c r="G29" s="922" t="s">
        <v>9</v>
      </c>
      <c r="H29" s="922" t="s">
        <v>9</v>
      </c>
      <c r="I29" s="922" t="s">
        <v>9</v>
      </c>
      <c r="J29" s="591" t="s">
        <v>9</v>
      </c>
      <c r="K29" s="591" t="s">
        <v>9</v>
      </c>
      <c r="L29" s="922" t="s">
        <v>9</v>
      </c>
      <c r="M29" s="922" t="s">
        <v>9</v>
      </c>
      <c r="N29" s="922" t="s">
        <v>9</v>
      </c>
      <c r="O29" s="922" t="s">
        <v>9</v>
      </c>
      <c r="P29" s="922" t="s">
        <v>9</v>
      </c>
      <c r="Q29" s="922" t="s">
        <v>9</v>
      </c>
      <c r="R29" s="592"/>
      <c r="S29" s="499"/>
      <c r="T29" s="555"/>
    </row>
    <row r="30" spans="1:25" ht="10.5" customHeight="1">
      <c r="A30" s="489"/>
      <c r="B30" s="562"/>
      <c r="C30" s="1595" t="s">
        <v>128</v>
      </c>
      <c r="D30" s="1595"/>
      <c r="E30" s="591" t="s">
        <v>9</v>
      </c>
      <c r="F30" s="922" t="s">
        <v>9</v>
      </c>
      <c r="G30" s="922" t="s">
        <v>9</v>
      </c>
      <c r="H30" s="922" t="s">
        <v>9</v>
      </c>
      <c r="I30" s="922" t="s">
        <v>9</v>
      </c>
      <c r="J30" s="591" t="s">
        <v>9</v>
      </c>
      <c r="K30" s="591" t="s">
        <v>9</v>
      </c>
      <c r="L30" s="922" t="s">
        <v>9</v>
      </c>
      <c r="M30" s="922" t="s">
        <v>9</v>
      </c>
      <c r="N30" s="922" t="s">
        <v>9</v>
      </c>
      <c r="O30" s="922" t="s">
        <v>9</v>
      </c>
      <c r="P30" s="922" t="s">
        <v>9</v>
      </c>
      <c r="Q30" s="922" t="s">
        <v>9</v>
      </c>
      <c r="R30" s="592"/>
      <c r="S30" s="499"/>
    </row>
    <row r="31" spans="1:25" ht="10.5" customHeight="1">
      <c r="A31" s="489"/>
      <c r="B31" s="562"/>
      <c r="C31" s="1595" t="s">
        <v>127</v>
      </c>
      <c r="D31" s="1595"/>
      <c r="E31" s="591" t="s">
        <v>9</v>
      </c>
      <c r="F31" s="922" t="s">
        <v>9</v>
      </c>
      <c r="G31" s="922" t="s">
        <v>9</v>
      </c>
      <c r="H31" s="922" t="s">
        <v>9</v>
      </c>
      <c r="I31" s="922" t="s">
        <v>9</v>
      </c>
      <c r="J31" s="591" t="s">
        <v>9</v>
      </c>
      <c r="K31" s="591" t="s">
        <v>9</v>
      </c>
      <c r="L31" s="922" t="s">
        <v>9</v>
      </c>
      <c r="M31" s="922" t="s">
        <v>9</v>
      </c>
      <c r="N31" s="922" t="s">
        <v>9</v>
      </c>
      <c r="O31" s="922" t="s">
        <v>9</v>
      </c>
      <c r="P31" s="922" t="s">
        <v>9</v>
      </c>
      <c r="Q31" s="922" t="s">
        <v>9</v>
      </c>
      <c r="R31" s="592"/>
      <c r="S31" s="499"/>
    </row>
    <row r="32" spans="1:25" ht="10.5" customHeight="1">
      <c r="A32" s="489"/>
      <c r="B32" s="562"/>
      <c r="C32" s="1595" t="s">
        <v>126</v>
      </c>
      <c r="D32" s="1595"/>
      <c r="E32" s="591" t="s">
        <v>9</v>
      </c>
      <c r="F32" s="922" t="s">
        <v>9</v>
      </c>
      <c r="G32" s="922" t="s">
        <v>9</v>
      </c>
      <c r="H32" s="922" t="s">
        <v>9</v>
      </c>
      <c r="I32" s="922" t="s">
        <v>9</v>
      </c>
      <c r="J32" s="591" t="s">
        <v>9</v>
      </c>
      <c r="K32" s="591" t="s">
        <v>9</v>
      </c>
      <c r="L32" s="922" t="s">
        <v>9</v>
      </c>
      <c r="M32" s="922" t="s">
        <v>9</v>
      </c>
      <c r="N32" s="922" t="s">
        <v>9</v>
      </c>
      <c r="O32" s="922" t="s">
        <v>9</v>
      </c>
      <c r="P32" s="922" t="s">
        <v>9</v>
      </c>
      <c r="Q32" s="922" t="s">
        <v>9</v>
      </c>
      <c r="R32" s="592"/>
      <c r="S32" s="499"/>
    </row>
    <row r="33" spans="1:20" ht="10.5" customHeight="1">
      <c r="A33" s="489"/>
      <c r="B33" s="562"/>
      <c r="C33" s="1595" t="s">
        <v>125</v>
      </c>
      <c r="D33" s="1595"/>
      <c r="E33" s="591" t="s">
        <v>9</v>
      </c>
      <c r="F33" s="922" t="s">
        <v>9</v>
      </c>
      <c r="G33" s="922" t="s">
        <v>9</v>
      </c>
      <c r="H33" s="922" t="s">
        <v>9</v>
      </c>
      <c r="I33" s="922" t="s">
        <v>9</v>
      </c>
      <c r="J33" s="591" t="s">
        <v>9</v>
      </c>
      <c r="K33" s="591" t="s">
        <v>9</v>
      </c>
      <c r="L33" s="922" t="s">
        <v>9</v>
      </c>
      <c r="M33" s="922" t="s">
        <v>9</v>
      </c>
      <c r="N33" s="922" t="s">
        <v>9</v>
      </c>
      <c r="O33" s="922" t="s">
        <v>9</v>
      </c>
      <c r="P33" s="922" t="s">
        <v>9</v>
      </c>
      <c r="Q33" s="922" t="s">
        <v>9</v>
      </c>
      <c r="R33" s="592"/>
      <c r="S33" s="499"/>
    </row>
    <row r="34" spans="1:20" ht="10.5" customHeight="1">
      <c r="A34" s="489">
        <v>4661</v>
      </c>
      <c r="B34" s="562"/>
      <c r="C34" s="1597" t="s">
        <v>124</v>
      </c>
      <c r="D34" s="1597"/>
      <c r="E34" s="591" t="s">
        <v>9</v>
      </c>
      <c r="F34" s="922" t="s">
        <v>9</v>
      </c>
      <c r="G34" s="922" t="s">
        <v>9</v>
      </c>
      <c r="H34" s="922" t="s">
        <v>9</v>
      </c>
      <c r="I34" s="922">
        <v>20</v>
      </c>
      <c r="J34" s="591" t="s">
        <v>9</v>
      </c>
      <c r="K34" s="591" t="s">
        <v>9</v>
      </c>
      <c r="L34" s="922" t="s">
        <v>9</v>
      </c>
      <c r="M34" s="922">
        <v>28</v>
      </c>
      <c r="N34" s="922" t="s">
        <v>477</v>
      </c>
      <c r="O34" s="922">
        <v>27</v>
      </c>
      <c r="P34" s="922">
        <v>30</v>
      </c>
      <c r="Q34" s="922" t="s">
        <v>9</v>
      </c>
      <c r="R34" s="592"/>
      <c r="S34" s="499"/>
    </row>
    <row r="35" spans="1:20" ht="10.5" customHeight="1">
      <c r="A35" s="489"/>
      <c r="B35" s="562"/>
      <c r="C35" s="1595" t="s">
        <v>123</v>
      </c>
      <c r="D35" s="1595"/>
      <c r="E35" s="591" t="s">
        <v>9</v>
      </c>
      <c r="F35" s="922" t="s">
        <v>9</v>
      </c>
      <c r="G35" s="922" t="s">
        <v>9</v>
      </c>
      <c r="H35" s="922" t="s">
        <v>9</v>
      </c>
      <c r="I35" s="922" t="s">
        <v>9</v>
      </c>
      <c r="J35" s="591" t="s">
        <v>9</v>
      </c>
      <c r="K35" s="591" t="s">
        <v>9</v>
      </c>
      <c r="L35" s="922" t="s">
        <v>9</v>
      </c>
      <c r="M35" s="922">
        <v>73</v>
      </c>
      <c r="N35" s="922" t="s">
        <v>9</v>
      </c>
      <c r="O35" s="922" t="s">
        <v>9</v>
      </c>
      <c r="P35" s="922">
        <v>310</v>
      </c>
      <c r="Q35" s="922" t="s">
        <v>9</v>
      </c>
      <c r="R35" s="592"/>
      <c r="S35" s="499"/>
    </row>
    <row r="36" spans="1:20" ht="10.5" customHeight="1">
      <c r="A36" s="489"/>
      <c r="B36" s="562"/>
      <c r="C36" s="1595" t="s">
        <v>122</v>
      </c>
      <c r="D36" s="1595"/>
      <c r="E36" s="591" t="s">
        <v>9</v>
      </c>
      <c r="F36" s="922" t="s">
        <v>9</v>
      </c>
      <c r="G36" s="922" t="s">
        <v>9</v>
      </c>
      <c r="H36" s="922" t="s">
        <v>9</v>
      </c>
      <c r="I36" s="922" t="s">
        <v>9</v>
      </c>
      <c r="J36" s="591" t="s">
        <v>9</v>
      </c>
      <c r="K36" s="591" t="s">
        <v>9</v>
      </c>
      <c r="L36" s="922" t="s">
        <v>9</v>
      </c>
      <c r="M36" s="922" t="s">
        <v>9</v>
      </c>
      <c r="N36" s="922" t="s">
        <v>9</v>
      </c>
      <c r="O36" s="922" t="s">
        <v>9</v>
      </c>
      <c r="P36" s="922" t="s">
        <v>9</v>
      </c>
      <c r="Q36" s="922" t="s">
        <v>9</v>
      </c>
      <c r="R36" s="592"/>
      <c r="S36" s="499"/>
    </row>
    <row r="37" spans="1:20" ht="10.5" customHeight="1">
      <c r="A37" s="489"/>
      <c r="B37" s="562"/>
      <c r="C37" s="1595" t="s">
        <v>333</v>
      </c>
      <c r="D37" s="1595"/>
      <c r="E37" s="591" t="s">
        <v>9</v>
      </c>
      <c r="F37" s="922" t="s">
        <v>9</v>
      </c>
      <c r="G37" s="922" t="s">
        <v>9</v>
      </c>
      <c r="H37" s="922" t="s">
        <v>9</v>
      </c>
      <c r="I37" s="922" t="s">
        <v>9</v>
      </c>
      <c r="J37" s="591" t="s">
        <v>9</v>
      </c>
      <c r="K37" s="591" t="s">
        <v>9</v>
      </c>
      <c r="L37" s="922" t="s">
        <v>9</v>
      </c>
      <c r="M37" s="922">
        <v>12</v>
      </c>
      <c r="N37" s="922" t="s">
        <v>9</v>
      </c>
      <c r="O37" s="922" t="s">
        <v>9</v>
      </c>
      <c r="P37" s="922" t="s">
        <v>9</v>
      </c>
      <c r="Q37" s="922" t="s">
        <v>9</v>
      </c>
      <c r="R37" s="631"/>
      <c r="S37" s="499"/>
    </row>
    <row r="38" spans="1:20" ht="10.5" customHeight="1">
      <c r="A38" s="489"/>
      <c r="B38" s="562"/>
      <c r="C38" s="1595" t="s">
        <v>121</v>
      </c>
      <c r="D38" s="1595"/>
      <c r="E38" s="591" t="s">
        <v>9</v>
      </c>
      <c r="F38" s="922" t="s">
        <v>9</v>
      </c>
      <c r="G38" s="922" t="s">
        <v>9</v>
      </c>
      <c r="H38" s="922" t="s">
        <v>9</v>
      </c>
      <c r="I38" s="922" t="s">
        <v>9</v>
      </c>
      <c r="J38" s="591" t="s">
        <v>9</v>
      </c>
      <c r="K38" s="591" t="s">
        <v>9</v>
      </c>
      <c r="L38" s="922" t="s">
        <v>9</v>
      </c>
      <c r="M38" s="922" t="s">
        <v>9</v>
      </c>
      <c r="N38" s="922" t="s">
        <v>9</v>
      </c>
      <c r="O38" s="922" t="s">
        <v>9</v>
      </c>
      <c r="P38" s="922" t="s">
        <v>9</v>
      </c>
      <c r="Q38" s="922" t="s">
        <v>9</v>
      </c>
      <c r="R38" s="631"/>
      <c r="S38" s="499"/>
    </row>
    <row r="39" spans="1:20" ht="10.5" customHeight="1">
      <c r="A39" s="489"/>
      <c r="B39" s="562"/>
      <c r="C39" s="1595" t="s">
        <v>120</v>
      </c>
      <c r="D39" s="1595"/>
      <c r="E39" s="591" t="s">
        <v>9</v>
      </c>
      <c r="F39" s="922" t="s">
        <v>9</v>
      </c>
      <c r="G39" s="922" t="s">
        <v>9</v>
      </c>
      <c r="H39" s="922" t="s">
        <v>9</v>
      </c>
      <c r="I39" s="922" t="s">
        <v>9</v>
      </c>
      <c r="J39" s="591" t="s">
        <v>9</v>
      </c>
      <c r="K39" s="591" t="s">
        <v>9</v>
      </c>
      <c r="L39" s="922" t="s">
        <v>9</v>
      </c>
      <c r="M39" s="922" t="s">
        <v>9</v>
      </c>
      <c r="N39" s="922" t="s">
        <v>9</v>
      </c>
      <c r="O39" s="922" t="s">
        <v>9</v>
      </c>
      <c r="P39" s="922" t="s">
        <v>9</v>
      </c>
      <c r="Q39" s="922" t="s">
        <v>9</v>
      </c>
      <c r="R39" s="631"/>
      <c r="S39" s="499"/>
    </row>
    <row r="40" spans="1:20" s="582" customFormat="1" ht="10.5" customHeight="1">
      <c r="A40" s="579"/>
      <c r="B40" s="580"/>
      <c r="C40" s="1595" t="s">
        <v>119</v>
      </c>
      <c r="D40" s="1595"/>
      <c r="E40" s="591" t="s">
        <v>9</v>
      </c>
      <c r="F40" s="922" t="s">
        <v>9</v>
      </c>
      <c r="G40" s="922" t="s">
        <v>9</v>
      </c>
      <c r="H40" s="922" t="s">
        <v>9</v>
      </c>
      <c r="I40" s="922" t="s">
        <v>9</v>
      </c>
      <c r="J40" s="591" t="s">
        <v>9</v>
      </c>
      <c r="K40" s="591" t="s">
        <v>9</v>
      </c>
      <c r="L40" s="922" t="s">
        <v>9</v>
      </c>
      <c r="M40" s="922" t="s">
        <v>9</v>
      </c>
      <c r="N40" s="922" t="s">
        <v>9</v>
      </c>
      <c r="O40" s="922" t="s">
        <v>9</v>
      </c>
      <c r="P40" s="922" t="s">
        <v>9</v>
      </c>
      <c r="Q40" s="922" t="s">
        <v>9</v>
      </c>
      <c r="R40" s="631"/>
      <c r="S40" s="558"/>
    </row>
    <row r="41" spans="1:20" s="582" customFormat="1" ht="10.5" customHeight="1">
      <c r="A41" s="579"/>
      <c r="B41" s="580"/>
      <c r="C41" s="1615" t="s">
        <v>118</v>
      </c>
      <c r="D41" s="1615"/>
      <c r="E41" s="591" t="s">
        <v>9</v>
      </c>
      <c r="F41" s="922" t="s">
        <v>9</v>
      </c>
      <c r="G41" s="922" t="s">
        <v>9</v>
      </c>
      <c r="H41" s="922" t="s">
        <v>9</v>
      </c>
      <c r="I41" s="922" t="s">
        <v>9</v>
      </c>
      <c r="J41" s="591" t="s">
        <v>9</v>
      </c>
      <c r="K41" s="591" t="s">
        <v>9</v>
      </c>
      <c r="L41" s="922" t="s">
        <v>9</v>
      </c>
      <c r="M41" s="922" t="s">
        <v>9</v>
      </c>
      <c r="N41" s="922" t="s">
        <v>9</v>
      </c>
      <c r="O41" s="922" t="s">
        <v>9</v>
      </c>
      <c r="P41" s="922" t="s">
        <v>9</v>
      </c>
      <c r="Q41" s="922" t="s">
        <v>9</v>
      </c>
      <c r="R41" s="631"/>
      <c r="S41" s="558"/>
    </row>
    <row r="42" spans="1:20" s="578" customFormat="1" ht="14.25" customHeight="1">
      <c r="A42" s="574"/>
      <c r="B42" s="593"/>
      <c r="C42" s="834" t="s">
        <v>348</v>
      </c>
      <c r="D42" s="554"/>
      <c r="E42" s="594">
        <v>24</v>
      </c>
      <c r="F42" s="900">
        <v>21</v>
      </c>
      <c r="G42" s="900">
        <v>18.8</v>
      </c>
      <c r="H42" s="900">
        <v>13</v>
      </c>
      <c r="I42" s="900" t="s">
        <v>9</v>
      </c>
      <c r="J42" s="900">
        <v>48</v>
      </c>
      <c r="K42" s="900">
        <v>63</v>
      </c>
      <c r="L42" s="589" t="s">
        <v>9</v>
      </c>
      <c r="M42" s="594">
        <v>35</v>
      </c>
      <c r="N42" s="594" t="s">
        <v>477</v>
      </c>
      <c r="O42" s="594">
        <v>42.6</v>
      </c>
      <c r="P42" s="594">
        <v>35.799999999999997</v>
      </c>
      <c r="Q42" s="594">
        <v>43</v>
      </c>
      <c r="R42" s="631"/>
      <c r="S42" s="577"/>
    </row>
    <row r="43" spans="1:20" s="578" customFormat="1" ht="11.25" customHeight="1">
      <c r="A43" s="574"/>
      <c r="B43" s="593"/>
      <c r="C43" s="834" t="s">
        <v>349</v>
      </c>
      <c r="D43" s="554"/>
      <c r="E43" s="589"/>
      <c r="F43" s="594"/>
      <c r="G43" s="594"/>
      <c r="H43" s="594"/>
      <c r="I43" s="594"/>
      <c r="J43" s="594"/>
      <c r="K43" s="594"/>
      <c r="L43" s="922"/>
      <c r="M43" s="1023"/>
      <c r="N43" s="1023"/>
      <c r="O43" s="1023"/>
      <c r="P43" s="1023"/>
      <c r="Q43" s="1023"/>
      <c r="R43" s="631"/>
      <c r="S43" s="577"/>
    </row>
    <row r="44" spans="1:20" ht="11.25" customHeight="1">
      <c r="A44" s="489"/>
      <c r="B44" s="562"/>
      <c r="C44" s="595"/>
      <c r="D44" s="596" t="s">
        <v>117</v>
      </c>
      <c r="E44" s="598">
        <v>0.6</v>
      </c>
      <c r="F44" s="725">
        <v>0.7</v>
      </c>
      <c r="G44" s="725">
        <v>1</v>
      </c>
      <c r="H44" s="725">
        <v>1.9</v>
      </c>
      <c r="I44" s="725" t="s">
        <v>9</v>
      </c>
      <c r="J44" s="725">
        <v>0.6</v>
      </c>
      <c r="K44" s="725">
        <v>2.5</v>
      </c>
      <c r="L44" s="922" t="s">
        <v>9</v>
      </c>
      <c r="M44" s="1023">
        <v>1.3</v>
      </c>
      <c r="N44" s="1023" t="s">
        <v>477</v>
      </c>
      <c r="O44" s="1023">
        <v>1.2</v>
      </c>
      <c r="P44" s="1023">
        <v>0.7</v>
      </c>
      <c r="Q44" s="1023">
        <v>0.6</v>
      </c>
      <c r="R44" s="631"/>
      <c r="S44" s="499"/>
      <c r="T44" s="556"/>
    </row>
    <row r="45" spans="1:20" ht="11.25" customHeight="1">
      <c r="A45" s="489"/>
      <c r="B45" s="562"/>
      <c r="C45" s="595"/>
      <c r="D45" s="597" t="s">
        <v>116</v>
      </c>
      <c r="E45" s="598">
        <v>-2.1</v>
      </c>
      <c r="F45" s="725">
        <v>-2</v>
      </c>
      <c r="G45" s="725">
        <v>-1.6</v>
      </c>
      <c r="H45" s="725">
        <v>0.3</v>
      </c>
      <c r="I45" s="725" t="s">
        <v>9</v>
      </c>
      <c r="J45" s="725">
        <v>-1.1000000000000001</v>
      </c>
      <c r="K45" s="725">
        <v>0.6</v>
      </c>
      <c r="L45" s="922" t="s">
        <v>9</v>
      </c>
      <c r="M45" s="1023">
        <v>-0.9</v>
      </c>
      <c r="N45" s="1023" t="s">
        <v>477</v>
      </c>
      <c r="O45" s="1023">
        <v>0.1</v>
      </c>
      <c r="P45" s="1023">
        <v>-0.1</v>
      </c>
      <c r="Q45" s="1023">
        <v>-1</v>
      </c>
      <c r="R45" s="631"/>
      <c r="S45" s="499"/>
    </row>
    <row r="46" spans="1:20" s="503" customFormat="1" ht="26.25" customHeight="1">
      <c r="A46" s="501"/>
      <c r="B46" s="679"/>
      <c r="C46" s="1619" t="s">
        <v>285</v>
      </c>
      <c r="D46" s="1620"/>
      <c r="E46" s="1620"/>
      <c r="F46" s="1620"/>
      <c r="G46" s="1620"/>
      <c r="H46" s="1620"/>
      <c r="I46" s="1620"/>
      <c r="J46" s="1620"/>
      <c r="K46" s="1620"/>
      <c r="L46" s="1620"/>
      <c r="M46" s="1620"/>
      <c r="N46" s="1620"/>
      <c r="O46" s="1620"/>
      <c r="P46" s="1620"/>
      <c r="Q46" s="1620"/>
      <c r="R46" s="753"/>
      <c r="S46" s="502"/>
    </row>
    <row r="47" spans="1:20" ht="13.5" customHeight="1">
      <c r="A47" s="489"/>
      <c r="B47" s="562"/>
      <c r="C47" s="1617" t="s">
        <v>536</v>
      </c>
      <c r="D47" s="1618"/>
      <c r="E47" s="933"/>
      <c r="F47" s="933"/>
      <c r="G47" s="933"/>
      <c r="H47" s="933"/>
      <c r="I47" s="933"/>
      <c r="J47" s="933"/>
      <c r="K47" s="933"/>
      <c r="L47" s="933"/>
      <c r="M47" s="933"/>
      <c r="N47" s="933"/>
      <c r="O47" s="933"/>
      <c r="P47" s="933"/>
      <c r="Q47" s="934"/>
      <c r="R47" s="631"/>
      <c r="S47" s="499"/>
    </row>
    <row r="48" spans="1:20" ht="3.75" customHeight="1">
      <c r="A48" s="489"/>
      <c r="B48" s="562"/>
      <c r="C48" s="935"/>
      <c r="D48" s="936"/>
      <c r="E48" s="937"/>
      <c r="F48" s="937"/>
      <c r="G48" s="938"/>
      <c r="H48" s="937"/>
      <c r="I48" s="937"/>
      <c r="J48" s="939"/>
      <c r="K48" s="939"/>
      <c r="L48" s="939"/>
      <c r="M48" s="939"/>
      <c r="N48" s="940"/>
      <c r="O48" s="940"/>
      <c r="P48" s="940"/>
      <c r="Q48" s="940"/>
      <c r="R48" s="631"/>
      <c r="S48" s="499"/>
    </row>
    <row r="49" spans="1:26" ht="12.75" customHeight="1">
      <c r="A49" s="489"/>
      <c r="B49" s="562"/>
      <c r="C49" s="1628" t="s">
        <v>115</v>
      </c>
      <c r="D49" s="1628"/>
      <c r="E49" s="1629" t="s">
        <v>276</v>
      </c>
      <c r="F49" s="1629"/>
      <c r="G49" s="1598" t="s">
        <v>393</v>
      </c>
      <c r="H49" s="1598"/>
      <c r="I49" s="1600" t="s">
        <v>114</v>
      </c>
      <c r="J49" s="1601"/>
      <c r="K49" s="1601"/>
      <c r="L49" s="1601"/>
      <c r="M49" s="1602"/>
      <c r="N49" s="1601" t="s">
        <v>113</v>
      </c>
      <c r="O49" s="1601"/>
      <c r="P49" s="1601"/>
      <c r="Q49" s="1601"/>
      <c r="R49" s="631"/>
      <c r="S49" s="499"/>
    </row>
    <row r="50" spans="1:26" ht="12.75" customHeight="1">
      <c r="A50" s="489"/>
      <c r="B50" s="562"/>
      <c r="C50" s="1628"/>
      <c r="D50" s="1628"/>
      <c r="E50" s="941" t="s">
        <v>69</v>
      </c>
      <c r="F50" s="942" t="s">
        <v>112</v>
      </c>
      <c r="G50" s="1599"/>
      <c r="H50" s="1599"/>
      <c r="I50" s="1603" t="s">
        <v>111</v>
      </c>
      <c r="J50" s="1596"/>
      <c r="K50" s="1596" t="s">
        <v>110</v>
      </c>
      <c r="L50" s="1596"/>
      <c r="M50" s="943" t="s">
        <v>109</v>
      </c>
      <c r="N50" s="1596" t="s">
        <v>111</v>
      </c>
      <c r="O50" s="1596"/>
      <c r="P50" s="944" t="s">
        <v>110</v>
      </c>
      <c r="Q50" s="944" t="s">
        <v>109</v>
      </c>
      <c r="R50" s="631"/>
      <c r="S50" s="499"/>
    </row>
    <row r="51" spans="1:26" s="1136" customFormat="1" ht="26.25" customHeight="1">
      <c r="A51" s="1128"/>
      <c r="B51" s="1129"/>
      <c r="C51" s="1616" t="s">
        <v>547</v>
      </c>
      <c r="D51" s="1616"/>
      <c r="E51" s="1130">
        <v>7066</v>
      </c>
      <c r="F51" s="1131">
        <f>+E51/Q19*100</f>
        <v>52.676308334575815</v>
      </c>
      <c r="G51" s="1592">
        <v>51</v>
      </c>
      <c r="H51" s="1592"/>
      <c r="I51" s="1593">
        <v>1.6</v>
      </c>
      <c r="J51" s="1594"/>
      <c r="K51" s="1594">
        <v>-6</v>
      </c>
      <c r="L51" s="1594"/>
      <c r="M51" s="1132">
        <v>8.1</v>
      </c>
      <c r="N51" s="1594">
        <v>0.4</v>
      </c>
      <c r="O51" s="1594"/>
      <c r="P51" s="1133">
        <v>-1.4</v>
      </c>
      <c r="Q51" s="1133">
        <v>1.8</v>
      </c>
      <c r="R51" s="1134"/>
      <c r="S51" s="1135"/>
      <c r="U51" s="1137"/>
    </row>
    <row r="52" spans="1:26" s="951" customFormat="1" ht="12.75" customHeight="1">
      <c r="A52" s="947"/>
      <c r="B52" s="905"/>
      <c r="C52" s="599" t="s">
        <v>447</v>
      </c>
      <c r="D52" s="948"/>
      <c r="E52" s="564"/>
      <c r="F52" s="564"/>
      <c r="G52" s="600"/>
      <c r="H52" s="600"/>
      <c r="I52" s="949" t="s">
        <v>107</v>
      </c>
      <c r="J52" s="564"/>
      <c r="K52" s="564"/>
      <c r="L52" s="564"/>
      <c r="M52" s="564"/>
      <c r="N52" s="564"/>
      <c r="O52" s="564"/>
      <c r="P52" s="564" t="s">
        <v>106</v>
      </c>
      <c r="Q52" s="564"/>
      <c r="R52" s="950"/>
      <c r="S52" s="600"/>
      <c r="T52" s="494"/>
    </row>
    <row r="53" spans="1:26" s="546" customFormat="1" ht="13.5" thickBot="1">
      <c r="A53" s="584"/>
      <c r="B53" s="601"/>
      <c r="C53" s="602"/>
      <c r="D53" s="603"/>
      <c r="E53" s="605"/>
      <c r="F53" s="605"/>
      <c r="G53" s="605"/>
      <c r="H53" s="605"/>
      <c r="I53" s="605"/>
      <c r="J53" s="605"/>
      <c r="K53" s="605"/>
      <c r="L53" s="605"/>
      <c r="M53" s="605"/>
      <c r="N53" s="605"/>
      <c r="O53" s="605"/>
      <c r="P53" s="605"/>
      <c r="Q53" s="565" t="s">
        <v>74</v>
      </c>
      <c r="R53" s="606"/>
      <c r="S53" s="607"/>
      <c r="T53" s="494"/>
    </row>
    <row r="54" spans="1:26" ht="13.5" customHeight="1" thickBot="1">
      <c r="A54" s="489"/>
      <c r="B54" s="601"/>
      <c r="C54" s="1625" t="s">
        <v>347</v>
      </c>
      <c r="D54" s="1626"/>
      <c r="E54" s="1626"/>
      <c r="F54" s="1626"/>
      <c r="G54" s="1626"/>
      <c r="H54" s="1626"/>
      <c r="I54" s="1626"/>
      <c r="J54" s="1626"/>
      <c r="K54" s="1626"/>
      <c r="L54" s="1626"/>
      <c r="M54" s="1626"/>
      <c r="N54" s="1626"/>
      <c r="O54" s="1626"/>
      <c r="P54" s="1626"/>
      <c r="Q54" s="1627"/>
      <c r="R54" s="565"/>
      <c r="S54" s="549"/>
    </row>
    <row r="55" spans="1:26" ht="3.75" customHeight="1">
      <c r="A55" s="489"/>
      <c r="B55" s="601"/>
      <c r="C55" s="1621" t="s">
        <v>70</v>
      </c>
      <c r="D55" s="1622"/>
      <c r="E55" s="549"/>
      <c r="F55" s="549"/>
      <c r="G55" s="609"/>
      <c r="H55" s="609"/>
      <c r="I55" s="609"/>
      <c r="J55" s="609"/>
      <c r="K55" s="609"/>
      <c r="L55" s="609"/>
      <c r="M55" s="609"/>
      <c r="N55" s="609"/>
      <c r="O55" s="609"/>
      <c r="P55" s="609"/>
      <c r="Q55" s="609"/>
      <c r="R55" s="606"/>
      <c r="S55" s="549"/>
    </row>
    <row r="56" spans="1:26" ht="13.5" customHeight="1">
      <c r="A56" s="489"/>
      <c r="B56" s="562"/>
      <c r="C56" s="1622"/>
      <c r="D56" s="1622"/>
      <c r="E56" s="1613">
        <v>2013</v>
      </c>
      <c r="F56" s="1613"/>
      <c r="G56" s="1613"/>
      <c r="H56" s="1613"/>
      <c r="I56" s="1613"/>
      <c r="J56" s="1613"/>
      <c r="K56" s="1613"/>
      <c r="L56" s="1613" t="s">
        <v>609</v>
      </c>
      <c r="M56" s="1613"/>
      <c r="N56" s="1613"/>
      <c r="O56" s="1613"/>
      <c r="P56" s="1613"/>
      <c r="Q56" s="1613"/>
      <c r="R56" s="499"/>
      <c r="S56" s="499"/>
      <c r="T56" s="1025"/>
      <c r="U56" s="684"/>
      <c r="V56" s="684"/>
      <c r="W56" s="684"/>
      <c r="X56" s="684"/>
      <c r="Y56" s="684"/>
      <c r="Z56" s="684"/>
    </row>
    <row r="57" spans="1:26" ht="12.75" customHeight="1">
      <c r="A57" s="489"/>
      <c r="B57" s="562"/>
      <c r="C57" s="504"/>
      <c r="D57" s="504"/>
      <c r="E57" s="548" t="s">
        <v>101</v>
      </c>
      <c r="F57" s="548" t="s">
        <v>100</v>
      </c>
      <c r="G57" s="548" t="s">
        <v>99</v>
      </c>
      <c r="H57" s="548" t="s">
        <v>98</v>
      </c>
      <c r="I57" s="548" t="s">
        <v>97</v>
      </c>
      <c r="J57" s="548" t="s">
        <v>96</v>
      </c>
      <c r="K57" s="548" t="s">
        <v>95</v>
      </c>
      <c r="L57" s="548" t="s">
        <v>94</v>
      </c>
      <c r="M57" s="548" t="s">
        <v>105</v>
      </c>
      <c r="N57" s="548" t="s">
        <v>104</v>
      </c>
      <c r="O57" s="1030" t="s">
        <v>103</v>
      </c>
      <c r="P57" s="1030" t="s">
        <v>102</v>
      </c>
      <c r="Q57" s="1030" t="s">
        <v>101</v>
      </c>
      <c r="R57" s="631"/>
      <c r="S57" s="499"/>
      <c r="T57" s="684"/>
      <c r="U57" s="684"/>
      <c r="V57" s="684"/>
      <c r="W57" s="684"/>
      <c r="X57" s="684"/>
      <c r="Y57" s="684"/>
      <c r="Z57" s="684"/>
    </row>
    <row r="58" spans="1:26" ht="11.25" customHeight="1">
      <c r="A58" s="489"/>
      <c r="B58" s="601"/>
      <c r="C58" s="1623" t="s">
        <v>93</v>
      </c>
      <c r="D58" s="1623"/>
      <c r="E58" s="684"/>
      <c r="F58" s="684"/>
      <c r="G58" s="684"/>
      <c r="H58" s="684"/>
      <c r="I58" s="684"/>
      <c r="J58" s="684"/>
      <c r="K58" s="684"/>
      <c r="L58" s="684"/>
      <c r="M58" s="684"/>
      <c r="N58" s="684"/>
      <c r="O58" s="684"/>
      <c r="P58" s="684"/>
      <c r="Q58" s="684"/>
      <c r="R58" s="606"/>
      <c r="S58" s="549"/>
    </row>
    <row r="59" spans="1:26" s="614" customFormat="1" ht="9.75" customHeight="1">
      <c r="A59" s="611"/>
      <c r="B59" s="612"/>
      <c r="C59" s="613" t="s">
        <v>92</v>
      </c>
      <c r="D59" s="518"/>
      <c r="E59" s="1404">
        <v>0.05</v>
      </c>
      <c r="F59" s="1404">
        <v>-0.24</v>
      </c>
      <c r="G59" s="1404">
        <v>-0.74</v>
      </c>
      <c r="H59" s="1404">
        <v>0.59</v>
      </c>
      <c r="I59" s="1404">
        <v>-0.05</v>
      </c>
      <c r="J59" s="1404">
        <v>-0.22</v>
      </c>
      <c r="K59" s="1404">
        <v>0.36</v>
      </c>
      <c r="L59" s="1404">
        <v>-1.38</v>
      </c>
      <c r="M59" s="1404">
        <v>-0.26</v>
      </c>
      <c r="N59" s="1404">
        <v>1.36</v>
      </c>
      <c r="O59" s="1404">
        <v>0.24</v>
      </c>
      <c r="P59" s="1404">
        <v>-0.13</v>
      </c>
      <c r="Q59" s="1404">
        <v>7.0000000000000007E-2</v>
      </c>
      <c r="R59" s="535"/>
      <c r="S59" s="535"/>
    </row>
    <row r="60" spans="1:26" s="614" customFormat="1" ht="9.75" customHeight="1">
      <c r="A60" s="611"/>
      <c r="B60" s="612"/>
      <c r="C60" s="613" t="s">
        <v>91</v>
      </c>
      <c r="D60" s="518"/>
      <c r="E60" s="1404">
        <v>0.98</v>
      </c>
      <c r="F60" s="1404">
        <v>0.76</v>
      </c>
      <c r="G60" s="1404">
        <v>0.15</v>
      </c>
      <c r="H60" s="1404">
        <v>0.12</v>
      </c>
      <c r="I60" s="1404">
        <v>-0.25</v>
      </c>
      <c r="J60" s="1404">
        <v>-0.15</v>
      </c>
      <c r="K60" s="1404">
        <v>0.2</v>
      </c>
      <c r="L60" s="1404">
        <v>0.06</v>
      </c>
      <c r="M60" s="1404">
        <v>-0.08</v>
      </c>
      <c r="N60" s="1404">
        <v>-0.37</v>
      </c>
      <c r="O60" s="1404">
        <v>-0.14000000000000001</v>
      </c>
      <c r="P60" s="1404">
        <v>-0.44</v>
      </c>
      <c r="Q60" s="1404">
        <v>-0.42</v>
      </c>
      <c r="R60" s="535"/>
      <c r="S60" s="535"/>
    </row>
    <row r="61" spans="1:26" s="614" customFormat="1" ht="11.25" customHeight="1">
      <c r="A61" s="611"/>
      <c r="B61" s="612"/>
      <c r="C61" s="613" t="s">
        <v>293</v>
      </c>
      <c r="D61" s="518"/>
      <c r="E61" s="1404">
        <v>1.42</v>
      </c>
      <c r="F61" s="1404">
        <v>1.25</v>
      </c>
      <c r="G61" s="1404">
        <v>1.01</v>
      </c>
      <c r="H61" s="1404">
        <v>0.78</v>
      </c>
      <c r="I61" s="1404">
        <v>0.59</v>
      </c>
      <c r="J61" s="1404">
        <v>0.42</v>
      </c>
      <c r="K61" s="1404">
        <v>0.27</v>
      </c>
      <c r="L61" s="1404">
        <v>0.26</v>
      </c>
      <c r="M61" s="1404">
        <v>0.26</v>
      </c>
      <c r="N61" s="1404">
        <v>0.19</v>
      </c>
      <c r="O61" s="1404">
        <v>0.16</v>
      </c>
      <c r="P61" s="1404">
        <v>7.0000000000000007E-2</v>
      </c>
      <c r="Q61" s="1404">
        <v>-0.05</v>
      </c>
      <c r="R61" s="535"/>
      <c r="S61" s="535"/>
      <c r="T61" s="615"/>
    </row>
    <row r="62" spans="1:26" ht="11.25" customHeight="1">
      <c r="A62" s="489"/>
      <c r="B62" s="601"/>
      <c r="C62" s="718" t="s">
        <v>90</v>
      </c>
      <c r="D62" s="610"/>
      <c r="E62" s="616"/>
      <c r="F62" s="231"/>
      <c r="G62" s="669"/>
      <c r="H62" s="669"/>
      <c r="I62" s="669"/>
      <c r="J62" s="114"/>
      <c r="K62" s="616"/>
      <c r="L62" s="669"/>
      <c r="M62" s="669"/>
      <c r="N62" s="669"/>
      <c r="O62" s="669"/>
      <c r="P62" s="669"/>
      <c r="Q62" s="617"/>
      <c r="R62" s="606"/>
      <c r="S62" s="549"/>
    </row>
    <row r="63" spans="1:26" ht="9.75" customHeight="1">
      <c r="A63" s="489"/>
      <c r="B63" s="618"/>
      <c r="C63" s="560"/>
      <c r="D63" s="902" t="s">
        <v>618</v>
      </c>
      <c r="E63" s="721"/>
      <c r="F63" s="723"/>
      <c r="G63" s="109"/>
      <c r="H63" s="109"/>
      <c r="I63" s="109"/>
      <c r="J63" s="724">
        <v>30.157997391715806</v>
      </c>
      <c r="K63" s="616"/>
      <c r="L63" s="669"/>
      <c r="M63" s="669"/>
      <c r="N63" s="669"/>
      <c r="O63" s="669"/>
      <c r="P63" s="669"/>
      <c r="Q63" s="725">
        <f>+J63</f>
        <v>30.157997391715806</v>
      </c>
      <c r="R63" s="606"/>
      <c r="S63" s="549"/>
    </row>
    <row r="64" spans="1:26" ht="9.75" customHeight="1">
      <c r="A64" s="489"/>
      <c r="B64" s="619"/>
      <c r="C64" s="518"/>
      <c r="D64" s="726" t="s">
        <v>619</v>
      </c>
      <c r="E64" s="727"/>
      <c r="F64" s="727"/>
      <c r="G64" s="727"/>
      <c r="H64" s="727"/>
      <c r="I64" s="727"/>
      <c r="J64" s="724">
        <v>3.071529046209398</v>
      </c>
      <c r="K64" s="616"/>
      <c r="L64" s="259"/>
      <c r="M64" s="669"/>
      <c r="N64" s="669"/>
      <c r="O64" s="669"/>
      <c r="P64" s="669"/>
      <c r="Q64" s="725">
        <f t="shared" ref="Q64:Q67" si="0">+J64</f>
        <v>3.071529046209398</v>
      </c>
      <c r="R64" s="620"/>
      <c r="S64" s="620"/>
    </row>
    <row r="65" spans="1:19" ht="9.75" customHeight="1">
      <c r="A65" s="489"/>
      <c r="B65" s="619"/>
      <c r="C65" s="518"/>
      <c r="D65" s="726" t="s">
        <v>620</v>
      </c>
      <c r="E65" s="721"/>
      <c r="F65" s="232"/>
      <c r="G65" s="232"/>
      <c r="H65" s="109"/>
      <c r="I65" s="233"/>
      <c r="J65" s="724">
        <v>2.3384964110313655</v>
      </c>
      <c r="K65" s="616"/>
      <c r="L65" s="259"/>
      <c r="M65" s="669"/>
      <c r="N65" s="669"/>
      <c r="O65" s="669"/>
      <c r="P65" s="669"/>
      <c r="Q65" s="725">
        <f t="shared" si="0"/>
        <v>2.3384964110313655</v>
      </c>
      <c r="R65" s="621"/>
      <c r="S65" s="549"/>
    </row>
    <row r="66" spans="1:19" ht="9.75" customHeight="1">
      <c r="A66" s="489"/>
      <c r="B66" s="619"/>
      <c r="C66" s="518"/>
      <c r="D66" s="726" t="s">
        <v>621</v>
      </c>
      <c r="E66" s="728"/>
      <c r="F66" s="726"/>
      <c r="G66" s="726"/>
      <c r="H66" s="726"/>
      <c r="I66" s="726"/>
      <c r="J66" s="724">
        <v>2.0612171721013262</v>
      </c>
      <c r="K66" s="616"/>
      <c r="L66" s="259"/>
      <c r="M66" s="669"/>
      <c r="N66" s="669"/>
      <c r="O66" s="669"/>
      <c r="P66" s="669"/>
      <c r="Q66" s="725">
        <f t="shared" si="0"/>
        <v>2.0612171721013262</v>
      </c>
      <c r="R66" s="621"/>
      <c r="S66" s="549"/>
    </row>
    <row r="67" spans="1:19" ht="9.75" customHeight="1">
      <c r="A67" s="489"/>
      <c r="B67" s="619"/>
      <c r="C67" s="518"/>
      <c r="D67" s="729" t="s">
        <v>622</v>
      </c>
      <c r="E67" s="730"/>
      <c r="F67" s="730"/>
      <c r="G67" s="730"/>
      <c r="H67" s="730"/>
      <c r="I67" s="730"/>
      <c r="J67" s="724">
        <v>1.4387315359587038</v>
      </c>
      <c r="K67" s="616"/>
      <c r="L67" s="259"/>
      <c r="M67" s="669"/>
      <c r="N67" s="669"/>
      <c r="O67" s="669"/>
      <c r="P67" s="669"/>
      <c r="Q67" s="725">
        <f t="shared" si="0"/>
        <v>1.4387315359587038</v>
      </c>
      <c r="R67" s="621"/>
      <c r="S67" s="549"/>
    </row>
    <row r="68" spans="1:19" ht="9.75" customHeight="1">
      <c r="A68" s="489"/>
      <c r="B68" s="619"/>
      <c r="C68" s="518"/>
      <c r="D68" s="726" t="s">
        <v>623</v>
      </c>
      <c r="E68" s="232"/>
      <c r="F68" s="232"/>
      <c r="G68" s="232"/>
      <c r="H68" s="109"/>
      <c r="I68" s="233"/>
      <c r="J68" s="617">
        <v>-3.9911518707337668</v>
      </c>
      <c r="K68" s="616"/>
      <c r="L68" s="259"/>
      <c r="M68" s="669"/>
      <c r="N68" s="669"/>
      <c r="O68" s="669"/>
      <c r="P68" s="669"/>
      <c r="Q68" s="616"/>
      <c r="R68" s="621"/>
      <c r="S68" s="549"/>
    </row>
    <row r="69" spans="1:19" ht="9.75" customHeight="1">
      <c r="A69" s="489"/>
      <c r="B69" s="619"/>
      <c r="C69" s="518"/>
      <c r="D69" s="726" t="s">
        <v>624</v>
      </c>
      <c r="E69" s="722"/>
      <c r="F69" s="233"/>
      <c r="G69" s="233"/>
      <c r="H69" s="109"/>
      <c r="I69" s="233"/>
      <c r="J69" s="617">
        <v>-3.0591183841957914</v>
      </c>
      <c r="K69" s="616"/>
      <c r="L69" s="259"/>
      <c r="M69" s="669"/>
      <c r="N69" s="669"/>
      <c r="O69" s="669"/>
      <c r="P69" s="669"/>
      <c r="Q69" s="731"/>
      <c r="R69" s="621"/>
      <c r="S69" s="549"/>
    </row>
    <row r="70" spans="1:19" ht="9.75" customHeight="1">
      <c r="A70" s="489"/>
      <c r="B70" s="619"/>
      <c r="C70" s="518"/>
      <c r="D70" s="726" t="s">
        <v>625</v>
      </c>
      <c r="E70" s="722"/>
      <c r="F70" s="233"/>
      <c r="G70" s="233"/>
      <c r="H70" s="109"/>
      <c r="I70" s="233"/>
      <c r="J70" s="617">
        <v>-2.1100131614682271</v>
      </c>
      <c r="K70" s="616"/>
      <c r="L70" s="259"/>
      <c r="M70" s="669"/>
      <c r="N70" s="669"/>
      <c r="O70" s="669"/>
      <c r="P70" s="669"/>
      <c r="Q70" s="731"/>
      <c r="R70" s="621"/>
      <c r="S70" s="549"/>
    </row>
    <row r="71" spans="1:19" ht="9.75" customHeight="1">
      <c r="A71" s="489"/>
      <c r="B71" s="619"/>
      <c r="C71" s="518"/>
      <c r="D71" s="726" t="s">
        <v>626</v>
      </c>
      <c r="E71" s="722"/>
      <c r="F71" s="233"/>
      <c r="G71" s="233"/>
      <c r="H71" s="109"/>
      <c r="I71" s="233"/>
      <c r="J71" s="617">
        <v>-1.8468806025364937</v>
      </c>
      <c r="K71" s="616"/>
      <c r="L71" s="259"/>
      <c r="M71" s="669"/>
      <c r="N71" s="669"/>
      <c r="O71" s="669"/>
      <c r="P71" s="669"/>
      <c r="Q71" s="731"/>
      <c r="R71" s="621"/>
      <c r="S71" s="549"/>
    </row>
    <row r="72" spans="1:19" ht="9.75" customHeight="1">
      <c r="A72" s="489"/>
      <c r="B72" s="619"/>
      <c r="C72" s="518"/>
      <c r="D72" s="726" t="s">
        <v>627</v>
      </c>
      <c r="E72" s="722"/>
      <c r="F72" s="232"/>
      <c r="G72" s="232"/>
      <c r="H72" s="109"/>
      <c r="I72" s="233"/>
      <c r="J72" s="617">
        <v>-1.4714717772731367</v>
      </c>
      <c r="K72" s="616"/>
      <c r="L72" s="259"/>
      <c r="M72" s="669"/>
      <c r="N72" s="669"/>
      <c r="O72" s="669"/>
      <c r="P72" s="669"/>
      <c r="Q72" s="616"/>
      <c r="R72" s="621"/>
      <c r="S72" s="549"/>
    </row>
    <row r="73" spans="1:19" ht="3" customHeight="1">
      <c r="A73" s="489"/>
      <c r="B73" s="619"/>
      <c r="C73" s="518"/>
      <c r="D73" s="622"/>
      <c r="E73" s="616"/>
      <c r="F73" s="232"/>
      <c r="G73" s="232"/>
      <c r="H73" s="109"/>
      <c r="I73" s="233"/>
      <c r="J73" s="617"/>
      <c r="K73" s="616"/>
      <c r="L73" s="259"/>
      <c r="M73" s="669"/>
      <c r="N73" s="669"/>
      <c r="O73" s="669"/>
      <c r="P73" s="669"/>
      <c r="Q73" s="616"/>
      <c r="R73" s="621"/>
      <c r="S73" s="549"/>
    </row>
    <row r="74" spans="1:19" ht="13.5" customHeight="1">
      <c r="A74" s="489"/>
      <c r="B74" s="623"/>
      <c r="C74" s="604" t="s">
        <v>270</v>
      </c>
      <c r="D74" s="622"/>
      <c r="E74" s="604"/>
      <c r="F74" s="604"/>
      <c r="G74" s="624" t="s">
        <v>89</v>
      </c>
      <c r="H74" s="604"/>
      <c r="I74" s="604"/>
      <c r="J74" s="604"/>
      <c r="K74" s="604"/>
      <c r="L74" s="604"/>
      <c r="M74" s="602" t="s">
        <v>645</v>
      </c>
      <c r="N74" s="604"/>
      <c r="O74" s="234"/>
      <c r="P74" s="234"/>
      <c r="Q74" s="234"/>
      <c r="R74" s="606"/>
      <c r="S74" s="549"/>
    </row>
    <row r="75" spans="1:19" ht="13.5" customHeight="1">
      <c r="A75" s="489"/>
      <c r="B75" s="308">
        <v>16</v>
      </c>
      <c r="C75" s="1624">
        <v>41821</v>
      </c>
      <c r="D75" s="1624"/>
      <c r="E75" s="625"/>
      <c r="F75" s="625"/>
      <c r="G75" s="499"/>
      <c r="H75" s="499"/>
      <c r="I75" s="499"/>
      <c r="J75" s="499"/>
      <c r="K75" s="499"/>
      <c r="L75" s="499"/>
      <c r="M75" s="499"/>
      <c r="N75" s="1614"/>
      <c r="O75" s="1614"/>
      <c r="P75" s="1614"/>
      <c r="Q75" s="1614"/>
      <c r="R75" s="626"/>
      <c r="S75" s="499"/>
    </row>
    <row r="78" spans="1:19" ht="18" customHeight="1"/>
    <row r="80" spans="1:19">
      <c r="F80" s="627"/>
      <c r="G80" s="627"/>
      <c r="H80" s="627"/>
      <c r="I80" s="627"/>
      <c r="J80" s="627"/>
      <c r="K80" s="627"/>
    </row>
    <row r="81" spans="2:18" ht="17.25" customHeight="1">
      <c r="F81" s="627"/>
      <c r="G81" s="627"/>
      <c r="H81" s="627"/>
      <c r="I81" s="627"/>
      <c r="J81" s="627"/>
      <c r="K81" s="627"/>
    </row>
    <row r="82" spans="2:18">
      <c r="F82" s="627"/>
      <c r="G82" s="627"/>
      <c r="H82" s="627"/>
      <c r="I82" s="627"/>
      <c r="J82" s="627"/>
      <c r="K82" s="627"/>
    </row>
    <row r="83" spans="2:18" ht="9" customHeight="1">
      <c r="F83" s="627"/>
      <c r="G83" s="627"/>
      <c r="H83" s="627"/>
      <c r="I83" s="627"/>
      <c r="J83" s="627"/>
      <c r="K83" s="627"/>
    </row>
    <row r="84" spans="2:18" ht="8.25" customHeight="1">
      <c r="F84" s="627"/>
      <c r="G84" s="627"/>
      <c r="H84" s="627"/>
      <c r="I84" s="627"/>
      <c r="J84" s="627"/>
      <c r="K84" s="627"/>
    </row>
    <row r="85" spans="2:18" ht="9.75" customHeight="1">
      <c r="F85" s="627"/>
      <c r="G85" s="627"/>
      <c r="H85" s="627"/>
      <c r="I85" s="627"/>
      <c r="J85" s="627"/>
      <c r="K85" s="627"/>
    </row>
    <row r="86" spans="2:18">
      <c r="F86" s="627"/>
      <c r="G86" s="627"/>
      <c r="H86" s="627"/>
      <c r="I86" s="627"/>
      <c r="J86" s="627"/>
      <c r="K86" s="627"/>
    </row>
    <row r="87" spans="2:18">
      <c r="F87" s="627"/>
      <c r="G87" s="627"/>
      <c r="H87" s="627"/>
      <c r="I87" s="627"/>
      <c r="J87" s="627"/>
      <c r="K87" s="627"/>
    </row>
    <row r="88" spans="2:18">
      <c r="F88" s="627"/>
      <c r="G88" s="627"/>
      <c r="H88" s="627"/>
      <c r="I88" s="627"/>
      <c r="J88" s="627"/>
      <c r="K88" s="627"/>
    </row>
    <row r="89" spans="2:18">
      <c r="F89" s="627"/>
      <c r="G89" s="627"/>
      <c r="H89" s="627"/>
      <c r="I89" s="627"/>
      <c r="J89" s="627"/>
      <c r="K89" s="627"/>
      <c r="R89" s="505"/>
    </row>
    <row r="90" spans="2:18">
      <c r="F90" s="627"/>
      <c r="G90" s="627"/>
      <c r="H90" s="627"/>
      <c r="I90" s="627"/>
      <c r="J90" s="627"/>
      <c r="K90" s="627"/>
    </row>
    <row r="91" spans="2:18">
      <c r="F91" s="627"/>
      <c r="G91" s="627"/>
      <c r="H91" s="627"/>
      <c r="I91" s="627"/>
      <c r="J91" s="627"/>
      <c r="K91" s="627"/>
    </row>
    <row r="92" spans="2:18">
      <c r="B92" s="627"/>
      <c r="C92" s="627"/>
      <c r="D92" s="628"/>
      <c r="E92" s="627"/>
      <c r="F92" s="627"/>
      <c r="G92" s="627"/>
      <c r="H92" s="627"/>
      <c r="I92" s="627"/>
      <c r="J92" s="627"/>
      <c r="K92" s="627"/>
    </row>
    <row r="93" spans="2:18">
      <c r="B93" s="627"/>
      <c r="C93" s="627"/>
      <c r="D93" s="627"/>
      <c r="E93" s="627"/>
      <c r="F93" s="627"/>
      <c r="G93" s="627"/>
      <c r="H93" s="627"/>
      <c r="I93" s="627"/>
      <c r="J93" s="627"/>
      <c r="K93" s="627"/>
    </row>
  </sheetData>
  <mergeCells count="52">
    <mergeCell ref="N75:Q75"/>
    <mergeCell ref="C38:D38"/>
    <mergeCell ref="C39:D39"/>
    <mergeCell ref="C40:D40"/>
    <mergeCell ref="C41:D41"/>
    <mergeCell ref="C51:D51"/>
    <mergeCell ref="C47:D47"/>
    <mergeCell ref="C46:Q46"/>
    <mergeCell ref="C55:D56"/>
    <mergeCell ref="C58:D58"/>
    <mergeCell ref="C75:D75"/>
    <mergeCell ref="C54:Q54"/>
    <mergeCell ref="C49:D50"/>
    <mergeCell ref="E56:K56"/>
    <mergeCell ref="E49:F49"/>
    <mergeCell ref="L56:Q56"/>
    <mergeCell ref="C1:F1"/>
    <mergeCell ref="C4:Q4"/>
    <mergeCell ref="C6:Q6"/>
    <mergeCell ref="C7:D8"/>
    <mergeCell ref="J1:O1"/>
    <mergeCell ref="E8:K8"/>
    <mergeCell ref="L8:Q8"/>
    <mergeCell ref="C10:D10"/>
    <mergeCell ref="G49:H50"/>
    <mergeCell ref="I49:M49"/>
    <mergeCell ref="N51:O51"/>
    <mergeCell ref="N49:Q49"/>
    <mergeCell ref="C20:D20"/>
    <mergeCell ref="C21:D21"/>
    <mergeCell ref="C22:D22"/>
    <mergeCell ref="C23:D23"/>
    <mergeCell ref="I50:J50"/>
    <mergeCell ref="C29:D29"/>
    <mergeCell ref="C24:D24"/>
    <mergeCell ref="C25:D25"/>
    <mergeCell ref="C26:D26"/>
    <mergeCell ref="C27:D27"/>
    <mergeCell ref="C28:D28"/>
    <mergeCell ref="N50:O50"/>
    <mergeCell ref="C31:D31"/>
    <mergeCell ref="C32:D32"/>
    <mergeCell ref="C30:D30"/>
    <mergeCell ref="C33:D33"/>
    <mergeCell ref="C34:D34"/>
    <mergeCell ref="G51:H51"/>
    <mergeCell ref="I51:J51"/>
    <mergeCell ref="K51:L51"/>
    <mergeCell ref="C35:D35"/>
    <mergeCell ref="C36:D36"/>
    <mergeCell ref="C37:D37"/>
    <mergeCell ref="K50:L50"/>
  </mergeCells>
  <conditionalFormatting sqref="E57:Q57">
    <cfRule type="cellIs" dxfId="25" priority="20" operator="equal">
      <formula>"jan."</formula>
    </cfRule>
  </conditionalFormatting>
  <conditionalFormatting sqref="P9">
    <cfRule type="cellIs" dxfId="24" priority="18" operator="equal">
      <formula>"jan."</formula>
    </cfRule>
  </conditionalFormatting>
  <conditionalFormatting sqref="O9">
    <cfRule type="cellIs" dxfId="23" priority="17" operator="equal">
      <formula>"jan."</formula>
    </cfRule>
  </conditionalFormatting>
  <conditionalFormatting sqref="O9">
    <cfRule type="cellIs" dxfId="22" priority="14" operator="equal">
      <formula>"jan."</formula>
    </cfRule>
  </conditionalFormatting>
  <conditionalFormatting sqref="N9">
    <cfRule type="cellIs" dxfId="21" priority="13" operator="equal">
      <formula>"jan."</formula>
    </cfRule>
  </conditionalFormatting>
  <conditionalFormatting sqref="O9">
    <cfRule type="cellIs" dxfId="20" priority="12" operator="equal">
      <formula>"jan."</formula>
    </cfRule>
  </conditionalFormatting>
  <conditionalFormatting sqref="N9">
    <cfRule type="cellIs" dxfId="19" priority="11" operator="equal">
      <formula>"jan."</formula>
    </cfRule>
  </conditionalFormatting>
  <conditionalFormatting sqref="N9">
    <cfRule type="cellIs" dxfId="18" priority="10" operator="equal">
      <formula>"jan."</formula>
    </cfRule>
  </conditionalFormatting>
  <conditionalFormatting sqref="M9">
    <cfRule type="cellIs" dxfId="17" priority="9" operator="equal">
      <formula>"jan."</formula>
    </cfRule>
  </conditionalFormatting>
  <conditionalFormatting sqref="O9">
    <cfRule type="cellIs" dxfId="16" priority="8" operator="equal">
      <formula>"jan."</formula>
    </cfRule>
  </conditionalFormatting>
  <conditionalFormatting sqref="N9">
    <cfRule type="cellIs" dxfId="15" priority="7" operator="equal">
      <formula>"jan."</formula>
    </cfRule>
  </conditionalFormatting>
  <conditionalFormatting sqref="N9">
    <cfRule type="cellIs" dxfId="14" priority="6" operator="equal">
      <formula>"jan."</formula>
    </cfRule>
  </conditionalFormatting>
  <conditionalFormatting sqref="M9">
    <cfRule type="cellIs" dxfId="13" priority="5" operator="equal">
      <formula>"jan."</formula>
    </cfRule>
  </conditionalFormatting>
  <conditionalFormatting sqref="N9">
    <cfRule type="cellIs" dxfId="12" priority="4" operator="equal">
      <formula>"jan."</formula>
    </cfRule>
  </conditionalFormatting>
  <conditionalFormatting sqref="M9">
    <cfRule type="cellIs" dxfId="11" priority="3" operator="equal">
      <formula>"jan."</formula>
    </cfRule>
  </conditionalFormatting>
  <conditionalFormatting sqref="M9">
    <cfRule type="cellIs" dxfId="10" priority="2" operator="equal">
      <formula>"jan."</formula>
    </cfRule>
  </conditionalFormatting>
  <conditionalFormatting sqref="L9">
    <cfRule type="cellIs" dxfId="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7"/>
  </sheetPr>
  <dimension ref="A1:N68"/>
  <sheetViews>
    <sheetView zoomScaleNormal="100" workbookViewId="0"/>
  </sheetViews>
  <sheetFormatPr defaultRowHeight="12.75"/>
  <cols>
    <col min="1" max="1" width="1" style="166" customWidth="1"/>
    <col min="2" max="2" width="2.5703125" style="541" customWidth="1"/>
    <col min="3" max="3" width="1" style="166" customWidth="1"/>
    <col min="4" max="4" width="41.140625" style="166" customWidth="1"/>
    <col min="5" max="5" width="9" style="166" customWidth="1"/>
    <col min="6" max="6" width="8.85546875" style="166" customWidth="1"/>
    <col min="7" max="7" width="0.28515625" style="166" customWidth="1"/>
    <col min="8" max="9" width="9" style="166" customWidth="1"/>
    <col min="10" max="10" width="0.28515625" style="166" customWidth="1"/>
    <col min="11" max="11" width="8.85546875" style="166" customWidth="1"/>
    <col min="12" max="12" width="9" style="166" customWidth="1"/>
    <col min="13" max="13" width="2.5703125" style="1169" customWidth="1"/>
    <col min="14" max="14" width="1" style="1169" customWidth="1"/>
    <col min="15" max="16384" width="9.140625" style="166"/>
  </cols>
  <sheetData>
    <row r="1" spans="1:14" ht="13.5" customHeight="1">
      <c r="A1" s="165"/>
      <c r="B1" s="1630" t="s">
        <v>550</v>
      </c>
      <c r="C1" s="1630"/>
      <c r="D1" s="1630"/>
      <c r="E1" s="1630"/>
      <c r="F1" s="1630"/>
      <c r="G1" s="1630"/>
      <c r="H1" s="1630"/>
      <c r="I1" s="543"/>
      <c r="J1" s="543"/>
      <c r="K1" s="543"/>
      <c r="L1" s="543"/>
      <c r="M1" s="543"/>
      <c r="N1" s="543"/>
    </row>
    <row r="2" spans="1:14" ht="6" customHeight="1">
      <c r="A2" s="165"/>
      <c r="B2" s="1631"/>
      <c r="C2" s="1631"/>
      <c r="D2" s="1631"/>
      <c r="E2" s="1631"/>
      <c r="F2" s="1631"/>
      <c r="G2" s="1631"/>
      <c r="H2" s="1631"/>
      <c r="I2" s="1631"/>
      <c r="J2" s="1631"/>
      <c r="K2" s="1631"/>
      <c r="L2" s="1331"/>
      <c r="M2" s="544"/>
      <c r="N2" s="1154"/>
    </row>
    <row r="3" spans="1:14" ht="10.5" customHeight="1" thickBot="1">
      <c r="A3" s="165"/>
      <c r="B3" s="485"/>
      <c r="C3" s="167"/>
      <c r="D3" s="167"/>
      <c r="E3" s="167"/>
      <c r="F3" s="167"/>
      <c r="G3" s="167"/>
      <c r="H3" s="167"/>
      <c r="I3" s="167"/>
      <c r="J3" s="167"/>
      <c r="K3" s="167"/>
      <c r="L3" s="1326" t="s">
        <v>71</v>
      </c>
      <c r="M3" s="545"/>
      <c r="N3" s="1154"/>
    </row>
    <row r="4" spans="1:14" ht="13.5" customHeight="1" thickBot="1">
      <c r="A4" s="165"/>
      <c r="B4" s="485"/>
      <c r="C4" s="1632" t="s">
        <v>533</v>
      </c>
      <c r="D4" s="1633"/>
      <c r="E4" s="1633"/>
      <c r="F4" s="1633"/>
      <c r="G4" s="1633"/>
      <c r="H4" s="1633"/>
      <c r="I4" s="1633"/>
      <c r="J4" s="1633"/>
      <c r="K4" s="1633"/>
      <c r="L4" s="1634"/>
      <c r="M4" s="545"/>
      <c r="N4" s="1154"/>
    </row>
    <row r="5" spans="1:14" ht="4.5" customHeight="1">
      <c r="A5" s="165"/>
      <c r="B5" s="485"/>
      <c r="C5" s="1635" t="s">
        <v>79</v>
      </c>
      <c r="D5" s="1635"/>
      <c r="E5" s="485"/>
      <c r="F5" s="485"/>
      <c r="G5" s="485"/>
      <c r="H5" s="485"/>
      <c r="I5" s="485"/>
      <c r="J5" s="485"/>
      <c r="K5" s="485"/>
      <c r="L5" s="485"/>
      <c r="M5" s="545"/>
      <c r="N5" s="1154"/>
    </row>
    <row r="6" spans="1:14" ht="13.5" customHeight="1">
      <c r="A6" s="165"/>
      <c r="B6" s="485"/>
      <c r="C6" s="1636"/>
      <c r="D6" s="1636"/>
      <c r="E6" s="1637">
        <v>2010</v>
      </c>
      <c r="F6" s="1637"/>
      <c r="G6" s="1334"/>
      <c r="H6" s="1637">
        <v>2011</v>
      </c>
      <c r="I6" s="1637"/>
      <c r="J6" s="1334"/>
      <c r="K6" s="1637">
        <v>2012</v>
      </c>
      <c r="L6" s="1637"/>
      <c r="M6" s="545"/>
      <c r="N6" s="1154"/>
    </row>
    <row r="7" spans="1:14" ht="4.5" customHeight="1">
      <c r="A7" s="165"/>
      <c r="B7" s="485"/>
      <c r="C7" s="485"/>
      <c r="D7" s="485"/>
      <c r="E7" s="485"/>
      <c r="F7" s="485"/>
      <c r="G7" s="485"/>
      <c r="H7" s="485"/>
      <c r="I7" s="485"/>
      <c r="J7" s="485"/>
      <c r="K7" s="485"/>
      <c r="L7" s="485"/>
      <c r="M7" s="545"/>
      <c r="N7" s="1154"/>
    </row>
    <row r="8" spans="1:14" s="171" customFormat="1" ht="16.5" customHeight="1">
      <c r="A8" s="169"/>
      <c r="B8" s="1155"/>
      <c r="C8" s="1638" t="s">
        <v>534</v>
      </c>
      <c r="D8" s="1638"/>
      <c r="E8" s="1639">
        <v>99971</v>
      </c>
      <c r="F8" s="1639"/>
      <c r="G8" s="1335"/>
      <c r="H8" s="1639">
        <v>93162</v>
      </c>
      <c r="I8" s="1639"/>
      <c r="J8" s="1336"/>
      <c r="K8" s="1639">
        <v>88070</v>
      </c>
      <c r="L8" s="1639"/>
      <c r="M8" s="1156"/>
      <c r="N8" s="1157"/>
    </row>
    <row r="9" spans="1:14" s="171" customFormat="1" ht="13.5" customHeight="1">
      <c r="A9" s="169"/>
      <c r="B9" s="1155"/>
      <c r="C9" s="1337"/>
      <c r="D9" s="1338" t="s">
        <v>486</v>
      </c>
      <c r="E9" s="1640">
        <v>68341</v>
      </c>
      <c r="F9" s="1640"/>
      <c r="G9" s="1339"/>
      <c r="H9" s="1640">
        <v>62813</v>
      </c>
      <c r="I9" s="1640"/>
      <c r="J9" s="1340"/>
      <c r="K9" s="1640">
        <v>58493</v>
      </c>
      <c r="L9" s="1640"/>
      <c r="M9" s="1156"/>
      <c r="N9" s="1157"/>
    </row>
    <row r="10" spans="1:14" s="171" customFormat="1" ht="13.5" customHeight="1">
      <c r="A10" s="169"/>
      <c r="B10" s="1155"/>
      <c r="C10" s="1337"/>
      <c r="D10" s="1338" t="s">
        <v>487</v>
      </c>
      <c r="E10" s="1640">
        <v>31610</v>
      </c>
      <c r="F10" s="1640"/>
      <c r="G10" s="1339"/>
      <c r="H10" s="1640">
        <v>30349</v>
      </c>
      <c r="I10" s="1640"/>
      <c r="J10" s="1340"/>
      <c r="K10" s="1640">
        <v>29577</v>
      </c>
      <c r="L10" s="1640"/>
      <c r="M10" s="1156"/>
      <c r="N10" s="1157"/>
    </row>
    <row r="11" spans="1:14" s="171" customFormat="1" ht="21" customHeight="1">
      <c r="A11" s="169"/>
      <c r="B11" s="1155"/>
      <c r="C11" s="1643" t="s">
        <v>551</v>
      </c>
      <c r="D11" s="1643"/>
      <c r="E11" s="1639">
        <v>72548</v>
      </c>
      <c r="F11" s="1639"/>
      <c r="G11" s="1335"/>
      <c r="H11" s="1639">
        <v>67623</v>
      </c>
      <c r="I11" s="1639"/>
      <c r="J11" s="1336"/>
      <c r="K11" s="1639">
        <v>62871</v>
      </c>
      <c r="L11" s="1639"/>
      <c r="M11" s="1156"/>
      <c r="N11" s="1157"/>
    </row>
    <row r="12" spans="1:14" s="171" customFormat="1" ht="18.75" customHeight="1">
      <c r="A12" s="169"/>
      <c r="B12" s="1155"/>
      <c r="C12" s="1643" t="s">
        <v>535</v>
      </c>
      <c r="D12" s="1643"/>
      <c r="E12" s="1639">
        <v>1992588</v>
      </c>
      <c r="F12" s="1639"/>
      <c r="G12" s="1335"/>
      <c r="H12" s="1639">
        <v>1859228</v>
      </c>
      <c r="I12" s="1639"/>
      <c r="J12" s="1336"/>
      <c r="K12" s="1639">
        <v>1763128</v>
      </c>
      <c r="L12" s="1639"/>
      <c r="M12" s="1156"/>
      <c r="N12" s="1157"/>
    </row>
    <row r="13" spans="1:14" ht="15" customHeight="1" thickBot="1">
      <c r="A13" s="165"/>
      <c r="B13" s="167"/>
      <c r="C13" s="167"/>
      <c r="D13" s="167"/>
      <c r="E13" s="167"/>
      <c r="F13" s="167"/>
      <c r="G13" s="167"/>
      <c r="H13" s="167"/>
      <c r="I13" s="167"/>
      <c r="J13" s="167"/>
      <c r="K13" s="167"/>
      <c r="L13" s="1326"/>
      <c r="M13" s="545"/>
      <c r="N13" s="1154"/>
    </row>
    <row r="14" spans="1:14" s="171" customFormat="1" ht="13.5" customHeight="1" thickBot="1">
      <c r="A14" s="169"/>
      <c r="B14" s="170"/>
      <c r="C14" s="1632" t="s">
        <v>552</v>
      </c>
      <c r="D14" s="1633"/>
      <c r="E14" s="1633"/>
      <c r="F14" s="1633"/>
      <c r="G14" s="1633"/>
      <c r="H14" s="1633"/>
      <c r="I14" s="1633"/>
      <c r="J14" s="1633"/>
      <c r="K14" s="1633"/>
      <c r="L14" s="1634"/>
      <c r="M14" s="545"/>
      <c r="N14" s="1154"/>
    </row>
    <row r="15" spans="1:14" ht="4.5" customHeight="1">
      <c r="A15" s="165"/>
      <c r="B15" s="167"/>
      <c r="C15" s="173"/>
      <c r="D15" s="173"/>
      <c r="E15" s="488"/>
      <c r="F15" s="488"/>
      <c r="G15" s="488"/>
      <c r="H15" s="488"/>
      <c r="I15" s="488"/>
      <c r="J15" s="488"/>
      <c r="K15" s="488"/>
      <c r="L15" s="488"/>
      <c r="M15" s="545"/>
      <c r="N15" s="1154"/>
    </row>
    <row r="16" spans="1:14" ht="13.5" customHeight="1">
      <c r="A16" s="165"/>
      <c r="B16" s="167"/>
      <c r="C16" s="1641"/>
      <c r="D16" s="1641"/>
      <c r="E16" s="1642">
        <v>2010</v>
      </c>
      <c r="F16" s="1642"/>
      <c r="G16" s="1341"/>
      <c r="H16" s="1642">
        <v>2011</v>
      </c>
      <c r="I16" s="1642"/>
      <c r="J16" s="1341"/>
      <c r="K16" s="1642">
        <v>2012</v>
      </c>
      <c r="L16" s="1642"/>
      <c r="M16" s="1158"/>
      <c r="N16" s="1159"/>
    </row>
    <row r="17" spans="1:14" ht="25.5" customHeight="1">
      <c r="A17" s="165"/>
      <c r="B17" s="167"/>
      <c r="C17" s="1342"/>
      <c r="D17" s="1342"/>
      <c r="E17" s="1343" t="s">
        <v>553</v>
      </c>
      <c r="F17" s="1343" t="s">
        <v>554</v>
      </c>
      <c r="G17" s="1344"/>
      <c r="H17" s="1343" t="s">
        <v>553</v>
      </c>
      <c r="I17" s="1343" t="s">
        <v>554</v>
      </c>
      <c r="J17" s="1344"/>
      <c r="K17" s="1343" t="s">
        <v>553</v>
      </c>
      <c r="L17" s="1343" t="s">
        <v>554</v>
      </c>
      <c r="M17" s="1158"/>
      <c r="N17" s="1159"/>
    </row>
    <row r="18" spans="1:14" s="1163" customFormat="1" ht="18.75" customHeight="1">
      <c r="A18" s="1160"/>
      <c r="B18" s="1161"/>
      <c r="C18" s="1564" t="s">
        <v>69</v>
      </c>
      <c r="D18" s="1564"/>
      <c r="E18" s="1345">
        <v>37.722991682033538</v>
      </c>
      <c r="F18" s="1345">
        <v>5.1534617334572957E-2</v>
      </c>
      <c r="G18" s="1345"/>
      <c r="H18" s="1345">
        <v>34.264391040797669</v>
      </c>
      <c r="I18" s="1345">
        <v>4.0582950002149662E-2</v>
      </c>
      <c r="J18" s="1345"/>
      <c r="K18" s="1345">
        <v>33.597446623964863</v>
      </c>
      <c r="L18" s="1345">
        <v>4.2727175943744602E-2</v>
      </c>
      <c r="M18" s="1162"/>
    </row>
    <row r="19" spans="1:14" ht="12" customHeight="1">
      <c r="A19" s="165"/>
      <c r="B19" s="167"/>
      <c r="C19" s="1172"/>
      <c r="D19" s="1346" t="s">
        <v>555</v>
      </c>
      <c r="E19" s="1347">
        <v>25.251240300216221</v>
      </c>
      <c r="F19" s="1347">
        <v>8.4806852393673179E-2</v>
      </c>
      <c r="G19" s="1347"/>
      <c r="H19" s="1347">
        <v>21.043646689975677</v>
      </c>
      <c r="I19" s="1347">
        <v>0.14773230905599127</v>
      </c>
      <c r="J19" s="1347"/>
      <c r="K19" s="1347">
        <v>21.763392857142918</v>
      </c>
      <c r="L19" s="1347">
        <v>0.1800115207373276</v>
      </c>
      <c r="M19" s="1158"/>
      <c r="N19" s="1159"/>
    </row>
    <row r="20" spans="1:14" ht="12" customHeight="1">
      <c r="A20" s="165"/>
      <c r="B20" s="167"/>
      <c r="C20" s="1172"/>
      <c r="D20" s="1346" t="s">
        <v>418</v>
      </c>
      <c r="E20" s="1347">
        <v>81.75491146154522</v>
      </c>
      <c r="F20" s="1347">
        <v>0.5285877896220601</v>
      </c>
      <c r="G20" s="1347"/>
      <c r="H20" s="1347">
        <v>79.174183203046766</v>
      </c>
      <c r="I20" s="1347">
        <v>0.5011024253357389</v>
      </c>
      <c r="J20" s="1347"/>
      <c r="K20" s="1347">
        <v>62.463740088957614</v>
      </c>
      <c r="L20" s="1347">
        <v>0.48346548056468741</v>
      </c>
      <c r="M20" s="1158"/>
      <c r="N20" s="1164"/>
    </row>
    <row r="21" spans="1:14" ht="12" customHeight="1">
      <c r="A21" s="165"/>
      <c r="B21" s="167"/>
      <c r="C21" s="1172"/>
      <c r="D21" s="1346" t="s">
        <v>419</v>
      </c>
      <c r="E21" s="1347">
        <v>64.357264741199188</v>
      </c>
      <c r="F21" s="1347">
        <v>6.6359097516273391E-2</v>
      </c>
      <c r="G21" s="1347"/>
      <c r="H21" s="1347">
        <v>57.58434150957909</v>
      </c>
      <c r="I21" s="1347">
        <v>4.1563291301123087E-2</v>
      </c>
      <c r="J21" s="1347"/>
      <c r="K21" s="1347">
        <v>56.803336591219683</v>
      </c>
      <c r="L21" s="1347">
        <v>5.3222887777122557E-2</v>
      </c>
      <c r="M21" s="1158"/>
      <c r="N21" s="1165"/>
    </row>
    <row r="22" spans="1:14" ht="12" customHeight="1">
      <c r="A22" s="165"/>
      <c r="B22" s="167"/>
      <c r="D22" s="1346" t="s">
        <v>556</v>
      </c>
      <c r="E22" s="1347">
        <v>9.7204301075268802</v>
      </c>
      <c r="F22" s="1347">
        <v>0.25806451612903225</v>
      </c>
      <c r="G22" s="1347"/>
      <c r="H22" s="1347">
        <v>11.545711592836946</v>
      </c>
      <c r="I22" s="1347">
        <v>0.1767200754005655</v>
      </c>
      <c r="J22" s="1347"/>
      <c r="K22" s="1347">
        <v>10.348583877995639</v>
      </c>
      <c r="L22" s="1347">
        <v>0.54466230936819149</v>
      </c>
      <c r="M22" s="1158"/>
      <c r="N22" s="1159"/>
    </row>
    <row r="23" spans="1:14" s="195" customFormat="1" ht="12" customHeight="1">
      <c r="A23" s="193"/>
      <c r="B23" s="194"/>
      <c r="C23" s="1173"/>
      <c r="D23" s="1346" t="s">
        <v>557</v>
      </c>
      <c r="E23" s="1347">
        <v>88.122605363984675</v>
      </c>
      <c r="F23" s="1347">
        <v>8.4206980758704905E-2</v>
      </c>
      <c r="G23" s="1347"/>
      <c r="H23" s="1347">
        <v>94.768702196408995</v>
      </c>
      <c r="I23" s="1347">
        <v>0.12270440508814279</v>
      </c>
      <c r="J23" s="1347"/>
      <c r="K23" s="1347">
        <v>93.378679094764109</v>
      </c>
      <c r="L23" s="1347">
        <v>4.1986816139732069E-2</v>
      </c>
      <c r="M23" s="1158"/>
      <c r="N23" s="1159"/>
    </row>
    <row r="24" spans="1:14" s="195" customFormat="1" ht="12" customHeight="1">
      <c r="A24" s="193"/>
      <c r="B24" s="194"/>
      <c r="C24" s="1173"/>
      <c r="D24" s="1346" t="s">
        <v>422</v>
      </c>
      <c r="E24" s="1347">
        <v>46.297206923682353</v>
      </c>
      <c r="F24" s="1347">
        <v>0.12908143194335225</v>
      </c>
      <c r="G24" s="1347"/>
      <c r="H24" s="1347">
        <v>44.587531195908127</v>
      </c>
      <c r="I24" s="1347">
        <v>0.12290590528734198</v>
      </c>
      <c r="J24" s="1347"/>
      <c r="K24" s="1347">
        <v>40.456463605026478</v>
      </c>
      <c r="L24" s="1347">
        <v>0.10047454902385063</v>
      </c>
      <c r="M24" s="1158"/>
      <c r="N24" s="1159"/>
    </row>
    <row r="25" spans="1:14" s="195" customFormat="1" ht="12" customHeight="1">
      <c r="A25" s="193"/>
      <c r="B25" s="194"/>
      <c r="C25" s="1173"/>
      <c r="D25" s="1346" t="s">
        <v>558</v>
      </c>
      <c r="E25" s="1347">
        <v>27.943150567735699</v>
      </c>
      <c r="F25" s="1347">
        <v>1.9403740688409277E-2</v>
      </c>
      <c r="G25" s="1347"/>
      <c r="H25" s="1347">
        <v>27.156699413809047</v>
      </c>
      <c r="I25" s="1347">
        <v>1.9474782811910812E-2</v>
      </c>
      <c r="J25" s="1347"/>
      <c r="K25" s="1347">
        <v>25.78833326405837</v>
      </c>
      <c r="L25" s="1347">
        <v>9.0358560841129892E-3</v>
      </c>
      <c r="M25" s="1158"/>
      <c r="N25" s="1159"/>
    </row>
    <row r="26" spans="1:14" s="1060" customFormat="1" ht="12" customHeight="1">
      <c r="A26" s="165"/>
      <c r="B26" s="167"/>
      <c r="C26" s="1172"/>
      <c r="D26" s="1346" t="s">
        <v>424</v>
      </c>
      <c r="E26" s="1347">
        <v>48.504983388704289</v>
      </c>
      <c r="F26" s="1347">
        <v>0.15227021040974525</v>
      </c>
      <c r="G26" s="1347"/>
      <c r="H26" s="1347">
        <v>43.831308835919643</v>
      </c>
      <c r="I26" s="1347">
        <v>0.10614514021109638</v>
      </c>
      <c r="J26" s="1347"/>
      <c r="K26" s="1347">
        <v>43.567855997488891</v>
      </c>
      <c r="L26" s="1347">
        <v>6.8234700074375862E-2</v>
      </c>
      <c r="M26" s="1158"/>
      <c r="N26" s="1159"/>
    </row>
    <row r="27" spans="1:14" s="1060" customFormat="1" ht="12" customHeight="1">
      <c r="A27" s="165"/>
      <c r="B27" s="167"/>
      <c r="C27" s="1172"/>
      <c r="D27" s="1346" t="s">
        <v>425</v>
      </c>
      <c r="E27" s="1347">
        <v>21.847494943169565</v>
      </c>
      <c r="F27" s="1347">
        <v>4.9698578123679804E-3</v>
      </c>
      <c r="G27" s="1347"/>
      <c r="H27" s="1347">
        <v>19.2079623412641</v>
      </c>
      <c r="I27" s="1347">
        <v>4.5613779010363646E-3</v>
      </c>
      <c r="J27" s="1347"/>
      <c r="K27" s="1347">
        <v>20.060246800489743</v>
      </c>
      <c r="L27" s="1347">
        <v>4.4040058837518771E-3</v>
      </c>
      <c r="M27" s="1158"/>
      <c r="N27" s="1159"/>
    </row>
    <row r="28" spans="1:14" s="1060" customFormat="1" ht="12" customHeight="1">
      <c r="A28" s="165"/>
      <c r="B28" s="167"/>
      <c r="C28" s="1172"/>
      <c r="D28" s="1346" t="s">
        <v>559</v>
      </c>
      <c r="E28" s="1347">
        <v>6.5227447956823292</v>
      </c>
      <c r="F28" s="1347">
        <v>0</v>
      </c>
      <c r="G28" s="1347"/>
      <c r="H28" s="1347">
        <v>6.1571370757934822</v>
      </c>
      <c r="I28" s="1347">
        <v>1.4453373417355591E-2</v>
      </c>
      <c r="J28" s="1347"/>
      <c r="K28" s="1347">
        <v>6.841387824387211</v>
      </c>
      <c r="L28" s="1347">
        <v>0</v>
      </c>
      <c r="M28" s="1158"/>
      <c r="N28" s="1159"/>
    </row>
    <row r="29" spans="1:14" s="1060" customFormat="1" ht="12" customHeight="1">
      <c r="A29" s="165"/>
      <c r="B29" s="167"/>
      <c r="C29" s="1172"/>
      <c r="D29" s="1346" t="s">
        <v>427</v>
      </c>
      <c r="E29" s="1347">
        <v>4.5701518305997206</v>
      </c>
      <c r="F29" s="1347">
        <v>0</v>
      </c>
      <c r="G29" s="1347"/>
      <c r="H29" s="1347">
        <v>4.6750409612233703</v>
      </c>
      <c r="I29" s="1347">
        <v>0</v>
      </c>
      <c r="J29" s="1347"/>
      <c r="K29" s="1347">
        <v>5.1516561326267647</v>
      </c>
      <c r="L29" s="1347">
        <v>0</v>
      </c>
      <c r="M29" s="1158"/>
      <c r="N29" s="1159"/>
    </row>
    <row r="30" spans="1:14" s="1060" customFormat="1" ht="12" customHeight="1">
      <c r="A30" s="165"/>
      <c r="B30" s="167"/>
      <c r="C30" s="1172"/>
      <c r="D30" s="1346" t="s">
        <v>428</v>
      </c>
      <c r="E30" s="1347">
        <v>7.8321678321678307</v>
      </c>
      <c r="F30" s="1347">
        <v>3.9960039960040009E-2</v>
      </c>
      <c r="G30" s="1347"/>
      <c r="H30" s="1347">
        <v>8.614734446747125</v>
      </c>
      <c r="I30" s="1347">
        <v>4.0635539843146821E-2</v>
      </c>
      <c r="J30" s="1347"/>
      <c r="K30" s="1347">
        <v>11.264985531211231</v>
      </c>
      <c r="L30" s="1347">
        <v>5.1674245556014804E-2</v>
      </c>
      <c r="M30" s="1158"/>
      <c r="N30" s="1159"/>
    </row>
    <row r="31" spans="1:14" s="1060" customFormat="1" ht="12" customHeight="1">
      <c r="A31" s="165"/>
      <c r="B31" s="167"/>
      <c r="C31" s="1172"/>
      <c r="D31" s="1346" t="s">
        <v>560</v>
      </c>
      <c r="E31" s="1347">
        <v>10.553332173307769</v>
      </c>
      <c r="F31" s="1347">
        <v>6.0901339829476007E-2</v>
      </c>
      <c r="G31" s="1347"/>
      <c r="H31" s="1347">
        <v>8.102487931674677</v>
      </c>
      <c r="I31" s="1347">
        <v>7.4266617155588242E-3</v>
      </c>
      <c r="J31" s="1347"/>
      <c r="K31" s="1347">
        <v>8.1517082683944206</v>
      </c>
      <c r="L31" s="1347">
        <v>3.2639472546123795E-2</v>
      </c>
      <c r="M31" s="1158"/>
      <c r="N31" s="1159"/>
    </row>
    <row r="32" spans="1:14" s="1060" customFormat="1" ht="12" customHeight="1">
      <c r="A32" s="165"/>
      <c r="B32" s="167"/>
      <c r="C32" s="1172"/>
      <c r="D32" s="1346" t="s">
        <v>561</v>
      </c>
      <c r="E32" s="1347">
        <v>38.272490968633001</v>
      </c>
      <c r="F32" s="1347">
        <v>3.6185777783138647E-2</v>
      </c>
      <c r="G32" s="1347"/>
      <c r="H32" s="1347">
        <v>38.680180453561299</v>
      </c>
      <c r="I32" s="1347">
        <v>1.3486813268326809E-2</v>
      </c>
      <c r="J32" s="1347"/>
      <c r="K32" s="1347">
        <v>28.642507369453153</v>
      </c>
      <c r="L32" s="1347">
        <v>3.6317634027201784E-2</v>
      </c>
      <c r="M32" s="1158"/>
      <c r="N32" s="1159"/>
    </row>
    <row r="33" spans="1:14" s="1060" customFormat="1" ht="12" customHeight="1">
      <c r="A33" s="165"/>
      <c r="B33" s="167"/>
      <c r="C33" s="1172"/>
      <c r="D33" s="1346" t="s">
        <v>562</v>
      </c>
      <c r="E33" s="1347">
        <v>35.800324948176396</v>
      </c>
      <c r="F33" s="1347">
        <v>0</v>
      </c>
      <c r="G33" s="1347"/>
      <c r="H33" s="1347">
        <v>33.126543395771868</v>
      </c>
      <c r="I33" s="1347">
        <v>6.0230078901403403E-2</v>
      </c>
      <c r="J33" s="1347"/>
      <c r="K33" s="1347">
        <v>33.139246778989097</v>
      </c>
      <c r="L33" s="1347">
        <v>0</v>
      </c>
      <c r="M33" s="1158"/>
      <c r="N33" s="1159"/>
    </row>
    <row r="34" spans="1:14" s="1060" customFormat="1" ht="12" customHeight="1">
      <c r="A34" s="165"/>
      <c r="B34" s="167"/>
      <c r="C34" s="1172"/>
      <c r="D34" s="1346" t="s">
        <v>431</v>
      </c>
      <c r="E34" s="1347">
        <v>11.544190665342567</v>
      </c>
      <c r="F34" s="1347">
        <v>0</v>
      </c>
      <c r="G34" s="1347"/>
      <c r="H34" s="1347">
        <v>9.7374787744000404</v>
      </c>
      <c r="I34" s="1347">
        <v>0</v>
      </c>
      <c r="J34" s="1347"/>
      <c r="K34" s="1347">
        <v>11.918032786885185</v>
      </c>
      <c r="L34" s="1347">
        <v>1.6393442622950737E-2</v>
      </c>
      <c r="M34" s="1158"/>
      <c r="N34" s="1159"/>
    </row>
    <row r="35" spans="1:14" s="1060" customFormat="1" ht="12" customHeight="1">
      <c r="A35" s="165"/>
      <c r="B35" s="167"/>
      <c r="C35" s="1172"/>
      <c r="D35" s="1346" t="s">
        <v>563</v>
      </c>
      <c r="E35" s="1347">
        <v>36.698548760695125</v>
      </c>
      <c r="F35" s="1347">
        <v>3.9393032160471462E-3</v>
      </c>
      <c r="G35" s="1347"/>
      <c r="H35" s="1347">
        <v>31.988643866367219</v>
      </c>
      <c r="I35" s="1347">
        <v>3.6680018193288901E-3</v>
      </c>
      <c r="J35" s="1347"/>
      <c r="K35" s="1347">
        <v>37.520946062140318</v>
      </c>
      <c r="L35" s="1347">
        <v>1.5996992565397709E-2</v>
      </c>
      <c r="M35" s="1158"/>
      <c r="N35" s="1159"/>
    </row>
    <row r="36" spans="1:14" s="1060" customFormat="1" ht="12" customHeight="1">
      <c r="A36" s="165"/>
      <c r="B36" s="167"/>
      <c r="C36" s="1172"/>
      <c r="D36" s="1346" t="s">
        <v>564</v>
      </c>
      <c r="E36" s="1347">
        <v>25.959494237439813</v>
      </c>
      <c r="F36" s="1347">
        <v>0</v>
      </c>
      <c r="G36" s="1347"/>
      <c r="H36" s="1347">
        <v>25.955470889391652</v>
      </c>
      <c r="I36" s="1347">
        <v>0</v>
      </c>
      <c r="J36" s="1347"/>
      <c r="K36" s="1347">
        <v>28.103526313623878</v>
      </c>
      <c r="L36" s="1347">
        <v>8.2294366950582371E-2</v>
      </c>
      <c r="M36" s="1158"/>
      <c r="N36" s="1159"/>
    </row>
    <row r="37" spans="1:14" s="1060" customFormat="1" ht="12" customHeight="1">
      <c r="A37" s="165"/>
      <c r="B37" s="167"/>
      <c r="C37" s="1172"/>
      <c r="D37" s="1346" t="s">
        <v>433</v>
      </c>
      <c r="E37" s="1347">
        <v>12.605378294739122</v>
      </c>
      <c r="F37" s="1347">
        <v>0</v>
      </c>
      <c r="G37" s="1347"/>
      <c r="H37" s="1347">
        <v>14.428209413921419</v>
      </c>
      <c r="I37" s="1347">
        <v>1.0783415107564587E-2</v>
      </c>
      <c r="J37" s="1347"/>
      <c r="K37" s="1347">
        <v>13.16008893829903</v>
      </c>
      <c r="L37" s="1347">
        <v>2.7793218454697021E-2</v>
      </c>
      <c r="M37" s="1158"/>
      <c r="N37" s="1159"/>
    </row>
    <row r="38" spans="1:14" s="1060" customFormat="1" ht="12" customHeight="1">
      <c r="A38" s="165"/>
      <c r="B38" s="167"/>
      <c r="C38" s="1172"/>
      <c r="D38" s="1346" t="s">
        <v>565</v>
      </c>
      <c r="E38" s="1347">
        <v>0</v>
      </c>
      <c r="F38" s="1347">
        <v>0</v>
      </c>
      <c r="G38" s="1347"/>
      <c r="H38" s="1347">
        <v>0</v>
      </c>
      <c r="I38" s="1347">
        <v>0</v>
      </c>
      <c r="J38" s="1347"/>
      <c r="K38" s="1347">
        <v>0</v>
      </c>
      <c r="L38" s="1347">
        <v>0</v>
      </c>
      <c r="M38" s="1158"/>
      <c r="N38" s="1159"/>
    </row>
    <row r="39" spans="1:14" s="1060" customFormat="1" ht="12" customHeight="1">
      <c r="A39" s="165"/>
      <c r="B39" s="167"/>
      <c r="C39" s="1172"/>
      <c r="D39" s="1346" t="s">
        <v>566</v>
      </c>
      <c r="E39" s="1347">
        <v>0</v>
      </c>
      <c r="F39" s="1347">
        <v>0</v>
      </c>
      <c r="G39" s="1347"/>
      <c r="H39" s="1347">
        <v>0</v>
      </c>
      <c r="I39" s="1347">
        <v>0</v>
      </c>
      <c r="J39" s="1347"/>
      <c r="K39" s="1347">
        <v>19.6078431372549</v>
      </c>
      <c r="L39" s="1347">
        <v>0</v>
      </c>
      <c r="M39" s="1158"/>
      <c r="N39" s="1159"/>
    </row>
    <row r="40" spans="1:14" s="1060" customFormat="1" ht="15" customHeight="1" thickBot="1">
      <c r="A40" s="165"/>
      <c r="B40" s="167"/>
      <c r="C40" s="1172"/>
      <c r="D40" s="1346"/>
      <c r="E40" s="1345"/>
      <c r="F40" s="1345"/>
      <c r="G40" s="1345"/>
      <c r="H40" s="1345"/>
      <c r="I40" s="1345"/>
      <c r="J40" s="1345"/>
      <c r="K40" s="1345"/>
      <c r="L40" s="1345"/>
      <c r="M40" s="1158"/>
      <c r="N40" s="1159"/>
    </row>
    <row r="41" spans="1:14" s="171" customFormat="1" ht="13.5" customHeight="1" thickBot="1">
      <c r="A41" s="169"/>
      <c r="B41" s="170"/>
      <c r="C41" s="1632" t="s">
        <v>567</v>
      </c>
      <c r="D41" s="1633"/>
      <c r="E41" s="1633"/>
      <c r="F41" s="1633"/>
      <c r="G41" s="1633"/>
      <c r="H41" s="1633"/>
      <c r="I41" s="1633"/>
      <c r="J41" s="1633"/>
      <c r="K41" s="1633"/>
      <c r="L41" s="1634"/>
      <c r="M41" s="545"/>
      <c r="N41" s="1154"/>
    </row>
    <row r="42" spans="1:14" ht="4.5" customHeight="1">
      <c r="A42" s="165"/>
      <c r="B42" s="167"/>
      <c r="C42" s="173"/>
      <c r="D42" s="173"/>
      <c r="E42" s="488"/>
      <c r="F42" s="488"/>
      <c r="G42" s="488"/>
      <c r="H42" s="488"/>
      <c r="I42" s="488"/>
      <c r="J42" s="488"/>
      <c r="K42" s="488"/>
      <c r="L42" s="488"/>
      <c r="M42" s="545"/>
      <c r="N42" s="1154"/>
    </row>
    <row r="43" spans="1:14" ht="13.5" customHeight="1">
      <c r="A43" s="165"/>
      <c r="B43" s="167"/>
      <c r="C43" s="1641"/>
      <c r="D43" s="1641"/>
      <c r="E43" s="1642">
        <v>2010</v>
      </c>
      <c r="F43" s="1642"/>
      <c r="G43" s="1341"/>
      <c r="H43" s="1642">
        <v>2011</v>
      </c>
      <c r="I43" s="1642"/>
      <c r="J43" s="1341"/>
      <c r="K43" s="1642">
        <v>2012</v>
      </c>
      <c r="L43" s="1642"/>
      <c r="M43" s="1158"/>
      <c r="N43" s="1159"/>
    </row>
    <row r="44" spans="1:14" ht="25.5" customHeight="1">
      <c r="A44" s="165"/>
      <c r="B44" s="167"/>
      <c r="C44" s="1342"/>
      <c r="D44" s="1342"/>
      <c r="E44" s="1343" t="s">
        <v>553</v>
      </c>
      <c r="F44" s="1343" t="s">
        <v>554</v>
      </c>
      <c r="G44" s="1344"/>
      <c r="H44" s="1343" t="s">
        <v>553</v>
      </c>
      <c r="I44" s="1343" t="s">
        <v>554</v>
      </c>
      <c r="J44" s="1344"/>
      <c r="K44" s="1343" t="s">
        <v>553</v>
      </c>
      <c r="L44" s="1343" t="s">
        <v>554</v>
      </c>
      <c r="M44" s="1158"/>
      <c r="N44" s="1159"/>
    </row>
    <row r="45" spans="1:14" s="1163" customFormat="1" ht="18.75" customHeight="1">
      <c r="A45" s="1160"/>
      <c r="B45" s="1161"/>
      <c r="C45" s="1564" t="s">
        <v>69</v>
      </c>
      <c r="D45" s="1564"/>
      <c r="E45" s="1345">
        <v>37.722991682033538</v>
      </c>
      <c r="F45" s="1345">
        <v>5.1534617334572957E-2</v>
      </c>
      <c r="G45" s="1345"/>
      <c r="H45" s="1345">
        <v>34.264391040797669</v>
      </c>
      <c r="I45" s="1345">
        <v>4.0582950002149662E-2</v>
      </c>
      <c r="J45" s="1345"/>
      <c r="K45" s="1345">
        <v>33.597446623964863</v>
      </c>
      <c r="L45" s="1345">
        <v>4.2727175943744602E-2</v>
      </c>
      <c r="M45" s="1162"/>
    </row>
    <row r="46" spans="1:14" s="1060" customFormat="1" ht="12" customHeight="1">
      <c r="A46" s="165"/>
      <c r="B46" s="167"/>
      <c r="C46" s="1348" t="s">
        <v>63</v>
      </c>
      <c r="D46" s="1346"/>
      <c r="E46" s="1347">
        <v>59.956408332440311</v>
      </c>
      <c r="F46" s="1347">
        <v>6.6995390717118825E-2</v>
      </c>
      <c r="G46" s="1347"/>
      <c r="H46" s="1347">
        <v>58.2348224940337</v>
      </c>
      <c r="I46" s="1347">
        <v>4.1952565632458576E-2</v>
      </c>
      <c r="J46" s="1347">
        <v>9719</v>
      </c>
      <c r="K46" s="1347">
        <v>58.033671213936202</v>
      </c>
      <c r="L46" s="1347">
        <v>2.9211579470102129E-2</v>
      </c>
      <c r="M46" s="1158"/>
      <c r="N46" s="1159"/>
    </row>
    <row r="47" spans="1:14" s="1060" customFormat="1" ht="12" customHeight="1">
      <c r="A47" s="165"/>
      <c r="B47" s="167"/>
      <c r="C47" s="1348" t="s">
        <v>56</v>
      </c>
      <c r="D47" s="1346"/>
      <c r="E47" s="1347">
        <v>14.230598950098038</v>
      </c>
      <c r="F47" s="1347">
        <v>6.3247106444880172E-2</v>
      </c>
      <c r="G47" s="1347"/>
      <c r="H47" s="1347">
        <v>12.119984958491219</v>
      </c>
      <c r="I47" s="1347">
        <v>2.8925978421220095E-2</v>
      </c>
      <c r="J47" s="1347">
        <v>839</v>
      </c>
      <c r="K47" s="1347">
        <v>8.7577323016207327</v>
      </c>
      <c r="L47" s="1347">
        <v>0</v>
      </c>
      <c r="M47" s="1158"/>
      <c r="N47" s="1159"/>
    </row>
    <row r="48" spans="1:14" s="1060" customFormat="1" ht="12" customHeight="1">
      <c r="A48" s="165"/>
      <c r="B48" s="167"/>
      <c r="C48" s="1348" t="s">
        <v>65</v>
      </c>
      <c r="D48" s="1346"/>
      <c r="E48" s="1347">
        <v>44.4332001166363</v>
      </c>
      <c r="F48" s="1347">
        <v>7.2897548927120012E-2</v>
      </c>
      <c r="G48" s="1347"/>
      <c r="H48" s="1347">
        <v>39.496734506058317</v>
      </c>
      <c r="I48" s="1347">
        <v>3.6328115539553098E-2</v>
      </c>
      <c r="J48" s="1347">
        <v>33723</v>
      </c>
      <c r="K48" s="1347">
        <v>35.885391403504386</v>
      </c>
      <c r="L48" s="1347">
        <v>2.552909039850915E-2</v>
      </c>
      <c r="M48" s="1158"/>
      <c r="N48" s="1159"/>
    </row>
    <row r="49" spans="1:14" s="1060" customFormat="1" ht="12" customHeight="1">
      <c r="A49" s="165"/>
      <c r="B49" s="167"/>
      <c r="C49" s="1348" t="s">
        <v>67</v>
      </c>
      <c r="D49" s="1346"/>
      <c r="E49" s="1347">
        <v>22.902990517870176</v>
      </c>
      <c r="F49" s="1347">
        <v>4.8626306831996147E-2</v>
      </c>
      <c r="G49" s="1347"/>
      <c r="H49" s="1347">
        <v>19.300766283524922</v>
      </c>
      <c r="I49" s="1347">
        <v>4.7892720306513481E-2</v>
      </c>
      <c r="J49" s="1347">
        <v>395</v>
      </c>
      <c r="K49" s="1347">
        <v>15.187687306344248</v>
      </c>
      <c r="L49" s="1347">
        <v>5.0794940823893832E-2</v>
      </c>
      <c r="M49" s="1158"/>
      <c r="N49" s="1159"/>
    </row>
    <row r="50" spans="1:14" s="1060" customFormat="1" ht="12" customHeight="1">
      <c r="A50" s="165"/>
      <c r="B50" s="167"/>
      <c r="C50" s="1348" t="s">
        <v>76</v>
      </c>
      <c r="D50" s="1346"/>
      <c r="E50" s="1347">
        <v>22.982508447624696</v>
      </c>
      <c r="F50" s="1347">
        <v>4.9691910157026335E-2</v>
      </c>
      <c r="G50" s="1347"/>
      <c r="H50" s="1347">
        <v>22.582445695148575</v>
      </c>
      <c r="I50" s="1347">
        <v>2.3256895669565996E-2</v>
      </c>
      <c r="J50" s="1347">
        <v>1166</v>
      </c>
      <c r="K50" s="1347">
        <v>18.771049718551961</v>
      </c>
      <c r="L50" s="1347">
        <v>9.4208530582443925E-2</v>
      </c>
      <c r="M50" s="1158"/>
      <c r="N50" s="1159"/>
    </row>
    <row r="51" spans="1:14" s="1060" customFormat="1" ht="12" customHeight="1">
      <c r="A51" s="165"/>
      <c r="B51" s="167"/>
      <c r="C51" s="1348" t="s">
        <v>62</v>
      </c>
      <c r="D51" s="1346"/>
      <c r="E51" s="1347">
        <v>36.926772768221177</v>
      </c>
      <c r="F51" s="1347">
        <v>7.7216764617562772E-2</v>
      </c>
      <c r="G51" s="1347"/>
      <c r="H51" s="1347">
        <v>33.548121526843374</v>
      </c>
      <c r="I51" s="1347">
        <v>5.5412187514842712E-2</v>
      </c>
      <c r="J51" s="1347">
        <v>30990</v>
      </c>
      <c r="K51" s="1347">
        <v>34.135044290850686</v>
      </c>
      <c r="L51" s="1347">
        <v>4.5056816645790254E-2</v>
      </c>
      <c r="M51" s="1158"/>
      <c r="N51" s="1159"/>
    </row>
    <row r="52" spans="1:14" s="1060" customFormat="1" ht="12" customHeight="1">
      <c r="A52" s="165"/>
      <c r="B52" s="167"/>
      <c r="C52" s="1348" t="s">
        <v>57</v>
      </c>
      <c r="D52" s="1346"/>
      <c r="E52" s="1347">
        <v>23.236051730089994</v>
      </c>
      <c r="F52" s="1347">
        <v>0</v>
      </c>
      <c r="G52" s="1347"/>
      <c r="H52" s="1347">
        <v>24.193328423751502</v>
      </c>
      <c r="I52" s="1347">
        <v>8.1826364454627404E-2</v>
      </c>
      <c r="J52" s="1347">
        <v>86126</v>
      </c>
      <c r="K52" s="1347">
        <v>17.851403862447757</v>
      </c>
      <c r="L52" s="1347">
        <v>5.8433400531743909E-2</v>
      </c>
      <c r="M52" s="1158"/>
      <c r="N52" s="1159"/>
    </row>
    <row r="53" spans="1:14" s="1060" customFormat="1" ht="12" customHeight="1">
      <c r="A53" s="165"/>
      <c r="B53" s="167"/>
      <c r="C53" s="1348" t="s">
        <v>75</v>
      </c>
      <c r="D53" s="1346"/>
      <c r="E53" s="1347">
        <v>22.135178726075484</v>
      </c>
      <c r="F53" s="1347">
        <v>8.7396613778474616E-2</v>
      </c>
      <c r="G53" s="1347"/>
      <c r="H53" s="1347">
        <v>19.706556001542044</v>
      </c>
      <c r="I53" s="1347">
        <v>5.2913652478248627E-2</v>
      </c>
      <c r="J53" s="1347">
        <v>11408</v>
      </c>
      <c r="K53" s="1347">
        <v>20.96620298297589</v>
      </c>
      <c r="L53" s="1347">
        <v>8.369741709770815E-3</v>
      </c>
      <c r="M53" s="1158"/>
      <c r="N53" s="1159"/>
    </row>
    <row r="54" spans="1:14" s="1060" customFormat="1" ht="12" customHeight="1">
      <c r="A54" s="165"/>
      <c r="B54" s="167"/>
      <c r="C54" s="1348" t="s">
        <v>77</v>
      </c>
      <c r="D54" s="1346"/>
      <c r="E54" s="1347">
        <v>17.111735769501077</v>
      </c>
      <c r="F54" s="1347">
        <v>7.0274068868587544E-2</v>
      </c>
      <c r="G54" s="1347"/>
      <c r="H54" s="1347">
        <v>15.7046566530947</v>
      </c>
      <c r="I54" s="1347">
        <v>3.4214938242036384E-2</v>
      </c>
      <c r="J54" s="1347">
        <v>30465</v>
      </c>
      <c r="K54" s="1347">
        <v>16.770394663287703</v>
      </c>
      <c r="L54" s="1347">
        <v>0</v>
      </c>
      <c r="M54" s="1158"/>
      <c r="N54" s="1159"/>
    </row>
    <row r="55" spans="1:14" s="1060" customFormat="1" ht="12" customHeight="1">
      <c r="A55" s="165"/>
      <c r="B55" s="167"/>
      <c r="C55" s="1348" t="s">
        <v>61</v>
      </c>
      <c r="D55" s="1346"/>
      <c r="E55" s="1347">
        <v>53.419056648494376</v>
      </c>
      <c r="F55" s="1347">
        <v>8.1476653235362878E-2</v>
      </c>
      <c r="G55" s="1347"/>
      <c r="H55" s="1347">
        <v>42.725353764365416</v>
      </c>
      <c r="I55" s="1347">
        <v>5.2119980194407514E-2</v>
      </c>
      <c r="J55" s="1347">
        <v>4076</v>
      </c>
      <c r="K55" s="1347">
        <v>50.525082959203417</v>
      </c>
      <c r="L55" s="1347">
        <v>9.36951005270346E-2</v>
      </c>
      <c r="M55" s="1158"/>
      <c r="N55" s="1159"/>
    </row>
    <row r="56" spans="1:14" s="1060" customFormat="1" ht="12" customHeight="1">
      <c r="A56" s="165"/>
      <c r="B56" s="167"/>
      <c r="C56" s="1348" t="s">
        <v>60</v>
      </c>
      <c r="D56" s="1346"/>
      <c r="E56" s="1347">
        <v>29.603598807750821</v>
      </c>
      <c r="F56" s="1347">
        <v>3.716785723706114E-2</v>
      </c>
      <c r="G56" s="1347"/>
      <c r="H56" s="1347">
        <v>25.454197223329007</v>
      </c>
      <c r="I56" s="1347">
        <v>2.4827595991170848E-2</v>
      </c>
      <c r="J56" s="1347">
        <v>10099</v>
      </c>
      <c r="K56" s="1347">
        <v>25.680912477652413</v>
      </c>
      <c r="L56" s="1347">
        <v>1.9975430220828313E-2</v>
      </c>
      <c r="M56" s="1158"/>
      <c r="N56" s="1159"/>
    </row>
    <row r="57" spans="1:14" s="1060" customFormat="1" ht="12" customHeight="1">
      <c r="A57" s="165"/>
      <c r="B57" s="167"/>
      <c r="C57" s="1348" t="s">
        <v>58</v>
      </c>
      <c r="D57" s="1346"/>
      <c r="E57" s="1347">
        <v>15.22253470827196</v>
      </c>
      <c r="F57" s="1347">
        <v>0</v>
      </c>
      <c r="G57" s="1347"/>
      <c r="H57" s="1347">
        <v>16.760605161673084</v>
      </c>
      <c r="I57" s="1347">
        <v>4.9441313161277534E-2</v>
      </c>
      <c r="J57" s="1347">
        <v>5748</v>
      </c>
      <c r="K57" s="1347">
        <v>15.328044951247721</v>
      </c>
      <c r="L57" s="1347">
        <v>0.12394645513138318</v>
      </c>
      <c r="M57" s="1158"/>
      <c r="N57" s="1159"/>
    </row>
    <row r="58" spans="1:14" s="1060" customFormat="1" ht="12" customHeight="1">
      <c r="A58" s="165"/>
      <c r="B58" s="167"/>
      <c r="C58" s="1348" t="s">
        <v>64</v>
      </c>
      <c r="D58" s="1346"/>
      <c r="E58" s="1347">
        <v>44.919968812644967</v>
      </c>
      <c r="F58" s="1347">
        <v>4.3618678245002457E-2</v>
      </c>
      <c r="G58" s="1347"/>
      <c r="H58" s="1347">
        <v>41.916440843438529</v>
      </c>
      <c r="I58" s="1347">
        <v>4.5620854204874439E-2</v>
      </c>
      <c r="J58" s="1347">
        <v>18029</v>
      </c>
      <c r="K58" s="1347">
        <v>38.207284246016563</v>
      </c>
      <c r="L58" s="1347">
        <v>5.0981565066072008E-2</v>
      </c>
      <c r="M58" s="1158"/>
      <c r="N58" s="1159"/>
    </row>
    <row r="59" spans="1:14" s="1060" customFormat="1" ht="12" customHeight="1">
      <c r="A59" s="165"/>
      <c r="B59" s="167"/>
      <c r="C59" s="1348" t="s">
        <v>80</v>
      </c>
      <c r="D59" s="1346"/>
      <c r="E59" s="1347">
        <v>40.76787651379059</v>
      </c>
      <c r="F59" s="1347">
        <v>2.6674728362349368E-2</v>
      </c>
      <c r="G59" s="1347"/>
      <c r="H59" s="1347">
        <v>39.43480566709583</v>
      </c>
      <c r="I59" s="1347">
        <v>0.10417455867868761</v>
      </c>
      <c r="J59" s="1347">
        <v>7821</v>
      </c>
      <c r="K59" s="1347">
        <v>35.68415642848143</v>
      </c>
      <c r="L59" s="1347">
        <v>0.11636137965809168</v>
      </c>
      <c r="M59" s="1158"/>
      <c r="N59" s="1159"/>
    </row>
    <row r="60" spans="1:14" s="1060" customFormat="1" ht="12" customHeight="1">
      <c r="A60" s="165"/>
      <c r="B60" s="167"/>
      <c r="C60" s="1348" t="s">
        <v>59</v>
      </c>
      <c r="D60" s="1346"/>
      <c r="E60" s="1347">
        <v>35.458377819114766</v>
      </c>
      <c r="F60" s="1347">
        <v>4.953056035573998E-2</v>
      </c>
      <c r="G60" s="1347"/>
      <c r="H60" s="1347">
        <v>33.083867242585335</v>
      </c>
      <c r="I60" s="1347">
        <v>1.110383193239986E-2</v>
      </c>
      <c r="J60" s="1347">
        <v>766</v>
      </c>
      <c r="K60" s="1347">
        <v>36.541811846689981</v>
      </c>
      <c r="L60" s="1347">
        <v>6.2220009955201777E-3</v>
      </c>
      <c r="M60" s="1158"/>
      <c r="N60" s="1159"/>
    </row>
    <row r="61" spans="1:14" s="1060" customFormat="1" ht="12" customHeight="1">
      <c r="A61" s="165"/>
      <c r="B61" s="167"/>
      <c r="C61" s="1348" t="s">
        <v>66</v>
      </c>
      <c r="D61" s="1346"/>
      <c r="E61" s="1347">
        <v>36.877106403466634</v>
      </c>
      <c r="F61" s="1347">
        <v>6.0182956186808086E-2</v>
      </c>
      <c r="G61" s="1347"/>
      <c r="H61" s="1347">
        <v>34.750697770579947</v>
      </c>
      <c r="I61" s="1347">
        <v>6.891561283208715E-2</v>
      </c>
      <c r="J61" s="1347">
        <v>3903</v>
      </c>
      <c r="K61" s="1347">
        <v>34.028465135328844</v>
      </c>
      <c r="L61" s="1347">
        <v>0.11945800197958985</v>
      </c>
      <c r="M61" s="1158"/>
      <c r="N61" s="1159"/>
    </row>
    <row r="62" spans="1:14" s="1060" customFormat="1" ht="12" customHeight="1">
      <c r="A62" s="165"/>
      <c r="B62" s="167"/>
      <c r="C62" s="1348" t="s">
        <v>68</v>
      </c>
      <c r="D62" s="1346"/>
      <c r="E62" s="1347">
        <v>26.678523788350422</v>
      </c>
      <c r="F62" s="1347">
        <v>0</v>
      </c>
      <c r="G62" s="1347"/>
      <c r="H62" s="1347">
        <v>26.544796168671795</v>
      </c>
      <c r="I62" s="1347">
        <v>2.9202196005139479E-2</v>
      </c>
      <c r="J62" s="1347">
        <v>14825</v>
      </c>
      <c r="K62" s="1347">
        <v>25.826672935276648</v>
      </c>
      <c r="L62" s="1347">
        <v>0.21940134775113659</v>
      </c>
      <c r="M62" s="1158"/>
      <c r="N62" s="1159"/>
    </row>
    <row r="63" spans="1:14" s="1060" customFormat="1" ht="12" customHeight="1">
      <c r="A63" s="165"/>
      <c r="B63" s="167"/>
      <c r="C63" s="1348" t="s">
        <v>78</v>
      </c>
      <c r="D63" s="1346"/>
      <c r="E63" s="1347">
        <v>37.46349496326998</v>
      </c>
      <c r="F63" s="1347">
        <v>9.0056478277091317E-2</v>
      </c>
      <c r="G63" s="1347"/>
      <c r="H63" s="1347">
        <v>37.99263567404401</v>
      </c>
      <c r="I63" s="1347">
        <v>7.8067059604200004E-2</v>
      </c>
      <c r="J63" s="1347">
        <v>2557</v>
      </c>
      <c r="K63" s="1347">
        <v>39.495591887982108</v>
      </c>
      <c r="L63" s="1347">
        <v>9.5531839397330579E-2</v>
      </c>
      <c r="M63" s="1158"/>
      <c r="N63" s="1159"/>
    </row>
    <row r="64" spans="1:14" s="1353" customFormat="1" ht="12.75" customHeight="1">
      <c r="A64" s="1349"/>
      <c r="B64" s="1350"/>
      <c r="C64" s="1644" t="s">
        <v>569</v>
      </c>
      <c r="D64" s="1644"/>
      <c r="E64" s="1644"/>
      <c r="F64" s="1644"/>
      <c r="G64" s="1644"/>
      <c r="H64" s="1644"/>
      <c r="I64" s="1644"/>
      <c r="J64" s="1644"/>
      <c r="K64" s="1644"/>
      <c r="L64" s="1644"/>
      <c r="M64" s="1351"/>
      <c r="N64" s="1352"/>
    </row>
    <row r="65" spans="1:14" ht="13.5" customHeight="1">
      <c r="A65" s="167"/>
      <c r="B65" s="194"/>
      <c r="C65" s="196" t="s">
        <v>568</v>
      </c>
      <c r="D65" s="183"/>
      <c r="E65" s="183"/>
      <c r="F65" s="183"/>
      <c r="G65" s="183"/>
      <c r="H65" s="183"/>
      <c r="I65" s="183"/>
      <c r="J65" s="183"/>
      <c r="K65" s="183"/>
      <c r="L65" s="1166"/>
      <c r="M65" s="1158"/>
      <c r="N65" s="1159"/>
    </row>
    <row r="66" spans="1:14" ht="13.5" customHeight="1">
      <c r="A66" s="165"/>
      <c r="B66" s="167"/>
      <c r="C66" s="167"/>
      <c r="D66" s="167"/>
      <c r="E66" s="167"/>
      <c r="F66" s="167"/>
      <c r="G66" s="167"/>
      <c r="H66" s="167"/>
      <c r="I66" s="1591">
        <v>41821</v>
      </c>
      <c r="J66" s="1591"/>
      <c r="K66" s="1591"/>
      <c r="L66" s="1591"/>
      <c r="M66" s="327">
        <v>17</v>
      </c>
      <c r="N66" s="1167"/>
    </row>
    <row r="68" spans="1:14" ht="4.5" customHeight="1">
      <c r="M68" s="1168"/>
      <c r="N68" s="1168"/>
    </row>
  </sheetData>
  <mergeCells count="40">
    <mergeCell ref="C45:D45"/>
    <mergeCell ref="I66:L66"/>
    <mergeCell ref="C64:L64"/>
    <mergeCell ref="C18:D18"/>
    <mergeCell ref="C41:L41"/>
    <mergeCell ref="C43:D43"/>
    <mergeCell ref="E43:F43"/>
    <mergeCell ref="H43:I43"/>
    <mergeCell ref="K43:L43"/>
    <mergeCell ref="C16:D16"/>
    <mergeCell ref="E16:F16"/>
    <mergeCell ref="H16:I16"/>
    <mergeCell ref="K16:L16"/>
    <mergeCell ref="E10:F10"/>
    <mergeCell ref="H10:I10"/>
    <mergeCell ref="K10:L10"/>
    <mergeCell ref="C11:D11"/>
    <mergeCell ref="E11:F11"/>
    <mergeCell ref="H11:I11"/>
    <mergeCell ref="K11:L11"/>
    <mergeCell ref="C12:D12"/>
    <mergeCell ref="E12:F12"/>
    <mergeCell ref="H12:I12"/>
    <mergeCell ref="K12:L12"/>
    <mergeCell ref="C14:L14"/>
    <mergeCell ref="C8:D8"/>
    <mergeCell ref="E8:F8"/>
    <mergeCell ref="H8:I8"/>
    <mergeCell ref="K8:L8"/>
    <mergeCell ref="E9:F9"/>
    <mergeCell ref="H9:I9"/>
    <mergeCell ref="K9:L9"/>
    <mergeCell ref="B1:H1"/>
    <mergeCell ref="B2:D2"/>
    <mergeCell ref="E2:K2"/>
    <mergeCell ref="C4:L4"/>
    <mergeCell ref="C5:D6"/>
    <mergeCell ref="E6:F6"/>
    <mergeCell ref="H6:I6"/>
    <mergeCell ref="K6:L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codeName="Folha16">
    <tabColor theme="3"/>
  </sheetPr>
  <dimension ref="A1:CT84"/>
  <sheetViews>
    <sheetView zoomScaleNormal="100" workbookViewId="0"/>
  </sheetViews>
  <sheetFormatPr defaultRowHeight="12.75"/>
  <cols>
    <col min="1" max="1" width="1" style="494" customWidth="1"/>
    <col min="2" max="2" width="2.5703125" style="494" customWidth="1"/>
    <col min="3" max="3" width="2" style="494" customWidth="1"/>
    <col min="4" max="4" width="13.28515625" style="494" customWidth="1"/>
    <col min="5" max="5" width="6.28515625" style="494" customWidth="1"/>
    <col min="6" max="8" width="7.140625" style="494" customWidth="1"/>
    <col min="9" max="9" width="6.42578125" style="494" customWidth="1"/>
    <col min="10" max="10" width="6.5703125" style="494" customWidth="1"/>
    <col min="11" max="11" width="7.7109375" style="494" customWidth="1"/>
    <col min="12" max="12" width="28.42578125" style="494" customWidth="1"/>
    <col min="13" max="13" width="2.5703125" style="494" customWidth="1"/>
    <col min="14" max="14" width="1" style="494" customWidth="1"/>
    <col min="15" max="29" width="9.140625" style="494"/>
    <col min="30" max="30" width="15.140625" style="494" customWidth="1"/>
    <col min="31" max="34" width="6.42578125" style="494" customWidth="1"/>
    <col min="35" max="36" width="2.140625" style="494" customWidth="1"/>
    <col min="37" max="38" width="6.42578125" style="494" customWidth="1"/>
    <col min="39" max="39" width="15.140625" style="494" customWidth="1"/>
    <col min="40" max="41" width="6.42578125" style="494" customWidth="1"/>
    <col min="42" max="16384" width="9.140625" style="494"/>
  </cols>
  <sheetData>
    <row r="1" spans="1:56" ht="13.5" customHeight="1">
      <c r="A1" s="489"/>
      <c r="B1" s="493"/>
      <c r="C1" s="493"/>
      <c r="D1" s="493"/>
      <c r="E1" s="493"/>
      <c r="F1" s="490"/>
      <c r="G1" s="490"/>
      <c r="H1" s="490"/>
      <c r="I1" s="490"/>
      <c r="J1" s="490"/>
      <c r="K1" s="490"/>
      <c r="L1" s="1547" t="s">
        <v>390</v>
      </c>
      <c r="M1" s="1547"/>
      <c r="N1" s="489"/>
    </row>
    <row r="2" spans="1:56" ht="6" customHeight="1">
      <c r="A2" s="489"/>
      <c r="B2" s="1645"/>
      <c r="C2" s="1646"/>
      <c r="D2" s="1646"/>
      <c r="E2" s="630"/>
      <c r="F2" s="630"/>
      <c r="G2" s="630"/>
      <c r="H2" s="630"/>
      <c r="I2" s="630"/>
      <c r="J2" s="630"/>
      <c r="K2" s="630"/>
      <c r="L2" s="547"/>
      <c r="M2" s="499"/>
      <c r="N2" s="489"/>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c r="AW2" s="561"/>
      <c r="AX2" s="561"/>
      <c r="AY2" s="561"/>
      <c r="AZ2" s="561"/>
      <c r="BA2" s="561"/>
      <c r="BB2" s="561"/>
      <c r="BC2" s="561"/>
      <c r="BD2" s="561"/>
    </row>
    <row r="3" spans="1:56" ht="11.25" customHeight="1" thickBot="1">
      <c r="A3" s="489"/>
      <c r="B3" s="562"/>
      <c r="C3" s="499"/>
      <c r="D3" s="499"/>
      <c r="E3" s="499"/>
      <c r="F3" s="499"/>
      <c r="G3" s="499"/>
      <c r="H3" s="499"/>
      <c r="I3" s="499"/>
      <c r="J3" s="499"/>
      <c r="K3" s="499"/>
      <c r="L3" s="685" t="s">
        <v>74</v>
      </c>
      <c r="M3" s="499"/>
      <c r="N3" s="489"/>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61"/>
      <c r="AW3" s="561"/>
      <c r="AX3" s="561"/>
      <c r="AY3" s="561"/>
      <c r="AZ3" s="561"/>
      <c r="BA3" s="561"/>
      <c r="BB3" s="561"/>
      <c r="BC3" s="561"/>
      <c r="BD3" s="561"/>
    </row>
    <row r="4" spans="1:56" s="503" customFormat="1" ht="13.5" customHeight="1" thickBot="1">
      <c r="A4" s="501"/>
      <c r="B4" s="679"/>
      <c r="C4" s="1647" t="s">
        <v>144</v>
      </c>
      <c r="D4" s="1648"/>
      <c r="E4" s="1648"/>
      <c r="F4" s="1648"/>
      <c r="G4" s="1648"/>
      <c r="H4" s="1648"/>
      <c r="I4" s="1648"/>
      <c r="J4" s="1648"/>
      <c r="K4" s="1648"/>
      <c r="L4" s="1649"/>
      <c r="M4" s="499"/>
      <c r="N4" s="501"/>
      <c r="O4" s="754"/>
      <c r="P4" s="754"/>
      <c r="Q4" s="754"/>
      <c r="R4" s="754"/>
      <c r="S4" s="754"/>
      <c r="T4" s="754"/>
      <c r="U4" s="754"/>
      <c r="V4" s="754"/>
      <c r="W4" s="754"/>
      <c r="X4" s="754"/>
      <c r="Y4" s="754"/>
      <c r="Z4" s="754"/>
      <c r="AA4" s="754"/>
      <c r="AB4" s="754"/>
      <c r="AC4" s="754"/>
      <c r="AD4" s="880"/>
      <c r="AE4" s="880"/>
      <c r="AF4" s="880"/>
      <c r="AG4" s="880"/>
      <c r="AH4" s="880"/>
      <c r="AI4" s="880"/>
      <c r="AJ4" s="880"/>
      <c r="AK4" s="880"/>
      <c r="AL4" s="880"/>
      <c r="AM4" s="880"/>
      <c r="AN4" s="880"/>
      <c r="AO4" s="880"/>
      <c r="AP4" s="754"/>
      <c r="AQ4" s="754"/>
      <c r="AR4" s="754"/>
      <c r="AS4" s="754"/>
      <c r="AT4" s="754"/>
      <c r="AU4" s="754"/>
      <c r="AV4" s="754"/>
      <c r="AW4" s="754"/>
      <c r="AX4" s="754"/>
      <c r="AY4" s="754"/>
      <c r="AZ4" s="754"/>
      <c r="BA4" s="754"/>
      <c r="BB4" s="754"/>
      <c r="BC4" s="754"/>
      <c r="BD4" s="754"/>
    </row>
    <row r="5" spans="1:56" s="886" customFormat="1">
      <c r="B5" s="887"/>
      <c r="C5" s="1650" t="s">
        <v>145</v>
      </c>
      <c r="D5" s="1650"/>
      <c r="E5" s="689"/>
      <c r="F5" s="608"/>
      <c r="G5" s="608"/>
      <c r="H5" s="608"/>
      <c r="I5" s="608"/>
      <c r="J5" s="608"/>
      <c r="K5" s="608"/>
      <c r="L5" s="549"/>
      <c r="M5" s="549"/>
      <c r="N5" s="890"/>
      <c r="O5" s="888"/>
      <c r="P5" s="888"/>
      <c r="Q5" s="888"/>
      <c r="R5" s="888"/>
      <c r="S5" s="888"/>
      <c r="T5" s="888"/>
      <c r="U5" s="888"/>
      <c r="V5" s="888"/>
      <c r="W5" s="888"/>
      <c r="X5" s="888"/>
      <c r="Y5" s="888"/>
      <c r="Z5" s="888"/>
      <c r="AA5" s="888"/>
      <c r="AB5" s="888"/>
      <c r="AC5" s="888"/>
      <c r="AD5" s="889"/>
      <c r="AE5" s="889"/>
      <c r="AF5" s="889"/>
      <c r="AG5" s="889"/>
      <c r="AH5" s="889"/>
      <c r="AI5" s="889"/>
      <c r="AJ5" s="889"/>
      <c r="AK5" s="889"/>
      <c r="AL5" s="889"/>
      <c r="AM5" s="889"/>
      <c r="AO5" s="889"/>
      <c r="AP5" s="888"/>
      <c r="AQ5" s="888"/>
      <c r="AR5" s="888"/>
      <c r="AS5" s="888"/>
      <c r="AT5" s="888"/>
      <c r="AU5" s="888"/>
      <c r="AV5" s="888"/>
      <c r="AW5" s="888"/>
      <c r="AX5" s="888"/>
      <c r="AY5" s="888"/>
      <c r="AZ5" s="888"/>
      <c r="BA5" s="888"/>
      <c r="BB5" s="888"/>
      <c r="BC5" s="888"/>
      <c r="BD5" s="888"/>
    </row>
    <row r="6" spans="1:56" ht="13.5" customHeight="1">
      <c r="A6" s="489"/>
      <c r="B6" s="562"/>
      <c r="C6" s="1650"/>
      <c r="D6" s="1650"/>
      <c r="E6" s="1141" t="s">
        <v>608</v>
      </c>
      <c r="F6" s="1653" t="s">
        <v>609</v>
      </c>
      <c r="G6" s="1653"/>
      <c r="H6" s="1653"/>
      <c r="I6" s="1653"/>
      <c r="J6" s="1653"/>
      <c r="K6" s="1651" t="str">
        <f xml:space="preserve"> CONCATENATE("valor médio de ",J7,F6)</f>
        <v>valor médio de mai.2014</v>
      </c>
      <c r="L6" s="608"/>
      <c r="M6" s="549"/>
      <c r="N6" s="684"/>
      <c r="O6" s="561"/>
      <c r="P6" s="561"/>
      <c r="Q6" s="561"/>
      <c r="R6" s="561"/>
      <c r="S6" s="561"/>
      <c r="T6" s="561"/>
      <c r="U6" s="561"/>
      <c r="V6" s="561"/>
      <c r="W6" s="561"/>
      <c r="X6" s="561"/>
      <c r="Y6" s="561"/>
      <c r="Z6" s="561"/>
      <c r="AA6" s="561"/>
      <c r="AB6" s="561"/>
      <c r="AC6" s="561"/>
      <c r="AD6" s="881"/>
      <c r="AE6" s="893" t="s">
        <v>408</v>
      </c>
      <c r="AF6" s="893"/>
      <c r="AG6" s="893" t="s">
        <v>409</v>
      </c>
      <c r="AH6" s="893"/>
      <c r="AI6" s="881"/>
      <c r="AJ6" s="881"/>
      <c r="AK6" s="881"/>
      <c r="AL6" s="881"/>
      <c r="AM6" s="881"/>
      <c r="AN6" s="894" t="str">
        <f>VLOOKUP(AI8,AJ8:AK9,2,FALSE)</f>
        <v>família</v>
      </c>
      <c r="AO6" s="893"/>
      <c r="AP6" s="561"/>
      <c r="AQ6" s="561"/>
      <c r="AR6" s="561"/>
      <c r="AS6" s="561"/>
      <c r="AT6" s="561"/>
      <c r="AU6" s="561"/>
      <c r="AV6" s="561"/>
      <c r="AW6" s="561"/>
      <c r="AX6" s="561"/>
      <c r="AY6" s="561"/>
      <c r="AZ6" s="561"/>
      <c r="BA6" s="561"/>
      <c r="BB6" s="561"/>
      <c r="BC6" s="561"/>
      <c r="BD6" s="561"/>
    </row>
    <row r="7" spans="1:56" ht="13.5" customHeight="1">
      <c r="A7" s="489"/>
      <c r="B7" s="562"/>
      <c r="C7" s="535"/>
      <c r="D7" s="535"/>
      <c r="E7" s="891" t="s">
        <v>95</v>
      </c>
      <c r="F7" s="891" t="s">
        <v>94</v>
      </c>
      <c r="G7" s="891" t="s">
        <v>105</v>
      </c>
      <c r="H7" s="891" t="s">
        <v>104</v>
      </c>
      <c r="I7" s="891" t="s">
        <v>103</v>
      </c>
      <c r="J7" s="891" t="s">
        <v>102</v>
      </c>
      <c r="K7" s="1652" t="e">
        <f xml:space="preserve"> CONCATENATE("valor médio de ",#REF!,#REF!)</f>
        <v>#REF!</v>
      </c>
      <c r="L7" s="549"/>
      <c r="M7" s="606"/>
      <c r="N7" s="684"/>
      <c r="O7" s="561"/>
      <c r="P7" s="561"/>
      <c r="Q7" s="561"/>
      <c r="R7" s="561"/>
      <c r="S7" s="561"/>
      <c r="T7" s="561"/>
      <c r="U7" s="561"/>
      <c r="V7" s="561"/>
      <c r="W7" s="561"/>
      <c r="X7" s="561"/>
      <c r="Y7" s="561"/>
      <c r="Z7" s="561"/>
      <c r="AA7" s="561"/>
      <c r="AB7" s="561"/>
      <c r="AC7" s="561"/>
      <c r="AD7" s="881"/>
      <c r="AE7" s="882" t="s">
        <v>410</v>
      </c>
      <c r="AF7" s="881" t="s">
        <v>69</v>
      </c>
      <c r="AG7" s="882" t="s">
        <v>410</v>
      </c>
      <c r="AH7" s="881" t="s">
        <v>69</v>
      </c>
      <c r="AI7" s="883"/>
      <c r="AJ7" s="881"/>
      <c r="AK7" s="881"/>
      <c r="AL7" s="881"/>
      <c r="AM7" s="881"/>
      <c r="AN7" s="882" t="s">
        <v>410</v>
      </c>
      <c r="AO7" s="881" t="s">
        <v>69</v>
      </c>
      <c r="AP7" s="561"/>
      <c r="AQ7" s="561"/>
      <c r="AR7" s="561"/>
      <c r="AS7" s="561"/>
      <c r="AT7" s="561"/>
      <c r="AU7" s="561"/>
      <c r="AV7" s="561"/>
      <c r="AW7" s="561"/>
      <c r="AX7" s="561"/>
      <c r="AY7" s="561"/>
      <c r="AZ7" s="561"/>
      <c r="BA7" s="561"/>
      <c r="BB7" s="561"/>
      <c r="BC7" s="561"/>
      <c r="BD7" s="561"/>
    </row>
    <row r="8" spans="1:56" s="811" customFormat="1">
      <c r="A8" s="807"/>
      <c r="B8" s="808"/>
      <c r="C8" s="809" t="s">
        <v>69</v>
      </c>
      <c r="D8" s="810"/>
      <c r="E8" s="466">
        <v>97472</v>
      </c>
      <c r="F8" s="466">
        <v>96059</v>
      </c>
      <c r="G8" s="466">
        <v>94645</v>
      </c>
      <c r="H8" s="466">
        <v>94058</v>
      </c>
      <c r="I8" s="466">
        <v>95328</v>
      </c>
      <c r="J8" s="466">
        <v>94204</v>
      </c>
      <c r="K8" s="895">
        <v>214.674300247427</v>
      </c>
      <c r="L8" s="812"/>
      <c r="M8" s="813"/>
      <c r="N8" s="807"/>
      <c r="O8" s="814"/>
      <c r="P8" s="956"/>
      <c r="Q8" s="957"/>
      <c r="R8" s="957"/>
      <c r="S8" s="814"/>
      <c r="T8" s="814"/>
      <c r="U8" s="814"/>
      <c r="V8" s="814"/>
      <c r="W8" s="814"/>
      <c r="X8" s="814"/>
      <c r="Y8" s="814"/>
      <c r="Z8" s="814"/>
      <c r="AA8" s="814"/>
      <c r="AB8" s="814"/>
      <c r="AC8" s="814"/>
      <c r="AD8" s="880" t="str">
        <f>+C9</f>
        <v>Aveiro</v>
      </c>
      <c r="AE8" s="884">
        <f>+K9</f>
        <v>216.136220771013</v>
      </c>
      <c r="AF8" s="884">
        <f>+$K$8</f>
        <v>214.674300247427</v>
      </c>
      <c r="AG8" s="884">
        <f>+K46</f>
        <v>94.736716528162503</v>
      </c>
      <c r="AH8" s="884">
        <f t="shared" ref="AH8:AH27" si="0">+$K$45</f>
        <v>89.863372066145104</v>
      </c>
      <c r="AI8" s="880">
        <v>1</v>
      </c>
      <c r="AJ8" s="880">
        <v>1</v>
      </c>
      <c r="AK8" s="880" t="s">
        <v>408</v>
      </c>
      <c r="AL8" s="880"/>
      <c r="AM8" s="880" t="str">
        <f>+AD8</f>
        <v>Aveiro</v>
      </c>
      <c r="AN8" s="885">
        <f>INDEX($AD$7:$AH$27,MATCH($AM8,$AD$7:$AD$27,0),MATCH(AN$7,$AD$7:$AH$7,0)+2*($AI$8-1))</f>
        <v>216.136220771013</v>
      </c>
      <c r="AO8" s="885">
        <f>INDEX($AD$7:$AH$27,MATCH($AM8,$AD$7:$AD$27,0),MATCH(AO$7,$AD$7:$AH$7,0)+2*($AI$8-1))</f>
        <v>214.674300247427</v>
      </c>
      <c r="AP8" s="814"/>
      <c r="AQ8" s="814"/>
      <c r="AR8" s="814"/>
      <c r="AS8" s="814"/>
      <c r="AT8" s="814"/>
      <c r="AU8" s="814"/>
      <c r="AV8" s="814"/>
      <c r="AW8" s="814"/>
      <c r="AX8" s="814"/>
      <c r="AY8" s="814"/>
      <c r="AZ8" s="814"/>
      <c r="BA8" s="814"/>
      <c r="BB8" s="814"/>
      <c r="BC8" s="814"/>
      <c r="BD8" s="814"/>
    </row>
    <row r="9" spans="1:56">
      <c r="A9" s="489"/>
      <c r="B9" s="562"/>
      <c r="C9" s="128" t="s">
        <v>63</v>
      </c>
      <c r="D9" s="497"/>
      <c r="E9" s="413">
        <v>4670</v>
      </c>
      <c r="F9" s="413">
        <v>4670</v>
      </c>
      <c r="G9" s="413">
        <v>4726</v>
      </c>
      <c r="H9" s="413">
        <v>4746</v>
      </c>
      <c r="I9" s="413">
        <v>4754</v>
      </c>
      <c r="J9" s="413">
        <v>4747</v>
      </c>
      <c r="K9" s="896">
        <v>216.136220771013</v>
      </c>
      <c r="L9" s="549"/>
      <c r="M9" s="606"/>
      <c r="N9" s="489"/>
      <c r="O9" s="561"/>
      <c r="P9" s="561"/>
      <c r="Q9" s="561"/>
      <c r="R9" s="561"/>
      <c r="S9" s="561"/>
      <c r="T9" s="561"/>
      <c r="U9" s="561"/>
      <c r="V9" s="561"/>
      <c r="W9" s="561"/>
      <c r="X9" s="561"/>
      <c r="Y9" s="561"/>
      <c r="Z9" s="561"/>
      <c r="AA9" s="561"/>
      <c r="AB9" s="561"/>
      <c r="AC9" s="561"/>
      <c r="AD9" s="880" t="str">
        <f t="shared" ref="AD9:AD26" si="1">+C10</f>
        <v>Beja</v>
      </c>
      <c r="AE9" s="884">
        <f t="shared" ref="AE9:AE26" si="2">+K10</f>
        <v>249.22085568326901</v>
      </c>
      <c r="AF9" s="884">
        <f t="shared" ref="AF9:AF27" si="3">+$K$8</f>
        <v>214.674300247427</v>
      </c>
      <c r="AG9" s="884">
        <f t="shared" ref="AG9:AG26" si="4">+K47</f>
        <v>88.099291196388293</v>
      </c>
      <c r="AH9" s="884">
        <f t="shared" si="0"/>
        <v>89.863372066145104</v>
      </c>
      <c r="AI9" s="881"/>
      <c r="AJ9" s="881">
        <v>2</v>
      </c>
      <c r="AK9" s="881" t="s">
        <v>409</v>
      </c>
      <c r="AL9" s="881"/>
      <c r="AM9" s="880" t="str">
        <f t="shared" ref="AM9:AM27" si="5">+AD9</f>
        <v>Beja</v>
      </c>
      <c r="AN9" s="885">
        <f t="shared" ref="AN9:AO27" si="6">INDEX($AD$7:$AH$27,MATCH($AM9,$AD$7:$AD$27,0),MATCH(AN$7,$AD$7:$AH$7,0)+2*($AI$8-1))</f>
        <v>249.22085568326901</v>
      </c>
      <c r="AO9" s="885">
        <f t="shared" si="6"/>
        <v>214.674300247427</v>
      </c>
      <c r="AP9" s="561"/>
      <c r="AQ9" s="814"/>
      <c r="AR9" s="561"/>
      <c r="AS9" s="561"/>
      <c r="AT9" s="561"/>
      <c r="AU9" s="561"/>
      <c r="AV9" s="561"/>
      <c r="AW9" s="561"/>
      <c r="AX9" s="561"/>
      <c r="AY9" s="561"/>
      <c r="AZ9" s="561"/>
      <c r="BA9" s="561"/>
      <c r="BB9" s="561"/>
      <c r="BC9" s="561"/>
      <c r="BD9" s="561"/>
    </row>
    <row r="10" spans="1:56">
      <c r="A10" s="489"/>
      <c r="B10" s="562"/>
      <c r="C10" s="128" t="s">
        <v>56</v>
      </c>
      <c r="D10" s="497"/>
      <c r="E10" s="413">
        <v>1657</v>
      </c>
      <c r="F10" s="413">
        <v>1606</v>
      </c>
      <c r="G10" s="413">
        <v>1555</v>
      </c>
      <c r="H10" s="413">
        <v>1588</v>
      </c>
      <c r="I10" s="413">
        <v>1602</v>
      </c>
      <c r="J10" s="413">
        <v>1568</v>
      </c>
      <c r="K10" s="896">
        <v>249.22085568326901</v>
      </c>
      <c r="L10" s="549"/>
      <c r="M10" s="606"/>
      <c r="N10" s="489"/>
      <c r="O10" s="561"/>
      <c r="P10" s="561"/>
      <c r="Q10" s="561"/>
      <c r="R10" s="561"/>
      <c r="S10" s="561"/>
      <c r="T10" s="561"/>
      <c r="U10" s="561"/>
      <c r="V10" s="561"/>
      <c r="W10" s="561"/>
      <c r="X10" s="561"/>
      <c r="Y10" s="561"/>
      <c r="Z10" s="561"/>
      <c r="AA10" s="561"/>
      <c r="AB10" s="561"/>
      <c r="AC10" s="561"/>
      <c r="AD10" s="880" t="str">
        <f t="shared" si="1"/>
        <v>Braga</v>
      </c>
      <c r="AE10" s="884">
        <f t="shared" si="2"/>
        <v>209.798789860998</v>
      </c>
      <c r="AF10" s="884">
        <f t="shared" si="3"/>
        <v>214.674300247427</v>
      </c>
      <c r="AG10" s="884">
        <f t="shared" si="4"/>
        <v>93.111377767025502</v>
      </c>
      <c r="AH10" s="884">
        <f t="shared" si="0"/>
        <v>89.863372066145104</v>
      </c>
      <c r="AI10" s="881"/>
      <c r="AJ10" s="881"/>
      <c r="AK10" s="881"/>
      <c r="AL10" s="881"/>
      <c r="AM10" s="880" t="str">
        <f t="shared" si="5"/>
        <v>Braga</v>
      </c>
      <c r="AN10" s="885">
        <f t="shared" si="6"/>
        <v>209.798789860998</v>
      </c>
      <c r="AO10" s="885">
        <f t="shared" si="6"/>
        <v>214.674300247427</v>
      </c>
      <c r="AP10" s="561"/>
      <c r="AQ10" s="814"/>
      <c r="AR10" s="561"/>
      <c r="AS10" s="561"/>
      <c r="AT10" s="561"/>
      <c r="AU10" s="561"/>
      <c r="AV10" s="561"/>
      <c r="AW10" s="561"/>
      <c r="AX10" s="561"/>
      <c r="AY10" s="561"/>
      <c r="AZ10" s="561"/>
      <c r="BA10" s="561"/>
      <c r="BB10" s="561"/>
      <c r="BC10" s="561"/>
      <c r="BD10" s="561"/>
    </row>
    <row r="11" spans="1:56">
      <c r="A11" s="489"/>
      <c r="B11" s="562"/>
      <c r="C11" s="128" t="s">
        <v>65</v>
      </c>
      <c r="D11" s="497"/>
      <c r="E11" s="413">
        <v>3894</v>
      </c>
      <c r="F11" s="413">
        <v>3834</v>
      </c>
      <c r="G11" s="413">
        <v>3733</v>
      </c>
      <c r="H11" s="413">
        <v>3694</v>
      </c>
      <c r="I11" s="413">
        <v>3736</v>
      </c>
      <c r="J11" s="413">
        <v>3669</v>
      </c>
      <c r="K11" s="896">
        <v>209.798789860998</v>
      </c>
      <c r="L11" s="549"/>
      <c r="M11" s="606"/>
      <c r="N11" s="489"/>
      <c r="O11" s="561"/>
      <c r="P11" s="561"/>
      <c r="Q11" s="561"/>
      <c r="R11" s="561"/>
      <c r="S11" s="561"/>
      <c r="T11" s="561"/>
      <c r="U11" s="561"/>
      <c r="V11" s="561"/>
      <c r="W11" s="561"/>
      <c r="X11" s="561"/>
      <c r="Y11" s="561"/>
      <c r="Z11" s="561"/>
      <c r="AA11" s="561"/>
      <c r="AB11" s="561"/>
      <c r="AC11" s="561"/>
      <c r="AD11" s="880" t="str">
        <f t="shared" si="1"/>
        <v>Bragança</v>
      </c>
      <c r="AE11" s="884">
        <f t="shared" si="2"/>
        <v>220.847630813954</v>
      </c>
      <c r="AF11" s="884">
        <f t="shared" si="3"/>
        <v>214.674300247427</v>
      </c>
      <c r="AG11" s="884">
        <f t="shared" si="4"/>
        <v>96.59451366815</v>
      </c>
      <c r="AH11" s="884">
        <f t="shared" si="0"/>
        <v>89.863372066145104</v>
      </c>
      <c r="AI11" s="881"/>
      <c r="AJ11" s="881"/>
      <c r="AK11" s="881"/>
      <c r="AL11" s="881"/>
      <c r="AM11" s="880" t="str">
        <f t="shared" si="5"/>
        <v>Bragança</v>
      </c>
      <c r="AN11" s="885">
        <f t="shared" si="6"/>
        <v>220.847630813954</v>
      </c>
      <c r="AO11" s="885">
        <f t="shared" si="6"/>
        <v>214.674300247427</v>
      </c>
      <c r="AP11" s="561"/>
      <c r="AQ11" s="814"/>
      <c r="AR11" s="561"/>
      <c r="AS11" s="561"/>
      <c r="AT11" s="561"/>
      <c r="AU11" s="561"/>
      <c r="AV11" s="561"/>
      <c r="AW11" s="561"/>
      <c r="AX11" s="561"/>
      <c r="AY11" s="561"/>
      <c r="AZ11" s="561"/>
      <c r="BA11" s="561"/>
      <c r="BB11" s="561"/>
      <c r="BC11" s="561"/>
      <c r="BD11" s="561"/>
    </row>
    <row r="12" spans="1:56">
      <c r="A12" s="489"/>
      <c r="B12" s="562"/>
      <c r="C12" s="128" t="s">
        <v>67</v>
      </c>
      <c r="D12" s="497"/>
      <c r="E12" s="413">
        <v>765</v>
      </c>
      <c r="F12" s="413">
        <v>719</v>
      </c>
      <c r="G12" s="413">
        <v>710</v>
      </c>
      <c r="H12" s="413">
        <v>696</v>
      </c>
      <c r="I12" s="413">
        <v>694</v>
      </c>
      <c r="J12" s="413">
        <v>688</v>
      </c>
      <c r="K12" s="896">
        <v>220.847630813954</v>
      </c>
      <c r="L12" s="549"/>
      <c r="M12" s="606"/>
      <c r="N12" s="489"/>
      <c r="AD12" s="880" t="str">
        <f t="shared" si="1"/>
        <v>Castelo Branco</v>
      </c>
      <c r="AE12" s="884">
        <f t="shared" si="2"/>
        <v>203.303626782393</v>
      </c>
      <c r="AF12" s="884">
        <f t="shared" si="3"/>
        <v>214.674300247427</v>
      </c>
      <c r="AG12" s="884">
        <f t="shared" si="4"/>
        <v>86.639035667106995</v>
      </c>
      <c r="AH12" s="884">
        <f t="shared" si="0"/>
        <v>89.863372066145104</v>
      </c>
      <c r="AI12" s="883"/>
      <c r="AJ12" s="883"/>
      <c r="AK12" s="883"/>
      <c r="AL12" s="883"/>
      <c r="AM12" s="880" t="str">
        <f t="shared" si="5"/>
        <v>Castelo Branco</v>
      </c>
      <c r="AN12" s="885">
        <f t="shared" si="6"/>
        <v>203.303626782393</v>
      </c>
      <c r="AO12" s="885">
        <f t="shared" si="6"/>
        <v>214.674300247427</v>
      </c>
    </row>
    <row r="13" spans="1:56">
      <c r="A13" s="489"/>
      <c r="B13" s="562"/>
      <c r="C13" s="128" t="s">
        <v>76</v>
      </c>
      <c r="D13" s="497"/>
      <c r="E13" s="413">
        <v>1586</v>
      </c>
      <c r="F13" s="413">
        <v>1582</v>
      </c>
      <c r="G13" s="413">
        <v>1558</v>
      </c>
      <c r="H13" s="413">
        <v>1567</v>
      </c>
      <c r="I13" s="413">
        <v>1596</v>
      </c>
      <c r="J13" s="413">
        <v>1613</v>
      </c>
      <c r="K13" s="896">
        <v>203.303626782393</v>
      </c>
      <c r="L13" s="549"/>
      <c r="M13" s="606"/>
      <c r="N13" s="489"/>
      <c r="AD13" s="880" t="str">
        <f t="shared" si="1"/>
        <v>Coimbra</v>
      </c>
      <c r="AE13" s="884">
        <f t="shared" si="2"/>
        <v>198.83652334851899</v>
      </c>
      <c r="AF13" s="884">
        <f t="shared" si="3"/>
        <v>214.674300247427</v>
      </c>
      <c r="AG13" s="884">
        <f t="shared" si="4"/>
        <v>99.291037963884506</v>
      </c>
      <c r="AH13" s="884">
        <f t="shared" si="0"/>
        <v>89.863372066145104</v>
      </c>
      <c r="AI13" s="883"/>
      <c r="AJ13" s="883"/>
      <c r="AK13" s="883"/>
      <c r="AL13" s="883"/>
      <c r="AM13" s="880" t="str">
        <f t="shared" si="5"/>
        <v>Coimbra</v>
      </c>
      <c r="AN13" s="885">
        <f t="shared" si="6"/>
        <v>198.83652334851899</v>
      </c>
      <c r="AO13" s="885">
        <f t="shared" si="6"/>
        <v>214.674300247427</v>
      </c>
    </row>
    <row r="14" spans="1:56">
      <c r="A14" s="489"/>
      <c r="B14" s="562"/>
      <c r="C14" s="128" t="s">
        <v>62</v>
      </c>
      <c r="D14" s="497"/>
      <c r="E14" s="413">
        <v>3543</v>
      </c>
      <c r="F14" s="413">
        <v>3496</v>
      </c>
      <c r="G14" s="413">
        <v>3539</v>
      </c>
      <c r="H14" s="413">
        <v>3557</v>
      </c>
      <c r="I14" s="413">
        <v>3582</v>
      </c>
      <c r="J14" s="413">
        <v>3512</v>
      </c>
      <c r="K14" s="896">
        <v>198.83652334851899</v>
      </c>
      <c r="L14" s="549"/>
      <c r="M14" s="606"/>
      <c r="N14" s="489"/>
      <c r="AD14" s="880" t="str">
        <f t="shared" si="1"/>
        <v>Évora</v>
      </c>
      <c r="AE14" s="884">
        <f t="shared" si="2"/>
        <v>222.216939048895</v>
      </c>
      <c r="AF14" s="884">
        <f t="shared" si="3"/>
        <v>214.674300247427</v>
      </c>
      <c r="AG14" s="884">
        <f t="shared" si="4"/>
        <v>87.010199318122204</v>
      </c>
      <c r="AH14" s="884">
        <f t="shared" si="0"/>
        <v>89.863372066145104</v>
      </c>
      <c r="AI14" s="883"/>
      <c r="AJ14" s="883"/>
      <c r="AK14" s="883"/>
      <c r="AL14" s="883"/>
      <c r="AM14" s="880" t="str">
        <f t="shared" si="5"/>
        <v>Évora</v>
      </c>
      <c r="AN14" s="885">
        <f t="shared" si="6"/>
        <v>222.216939048895</v>
      </c>
      <c r="AO14" s="885">
        <f t="shared" si="6"/>
        <v>214.674300247427</v>
      </c>
    </row>
    <row r="15" spans="1:56">
      <c r="A15" s="489"/>
      <c r="B15" s="562"/>
      <c r="C15" s="128" t="s">
        <v>57</v>
      </c>
      <c r="D15" s="497"/>
      <c r="E15" s="413">
        <v>1431</v>
      </c>
      <c r="F15" s="413">
        <v>1430</v>
      </c>
      <c r="G15" s="413">
        <v>1435</v>
      </c>
      <c r="H15" s="413">
        <v>1476</v>
      </c>
      <c r="I15" s="413">
        <v>1492</v>
      </c>
      <c r="J15" s="413">
        <v>1493</v>
      </c>
      <c r="K15" s="896">
        <v>222.216939048895</v>
      </c>
      <c r="L15" s="549"/>
      <c r="M15" s="606"/>
      <c r="N15" s="489"/>
      <c r="AD15" s="880" t="str">
        <f t="shared" si="1"/>
        <v>Faro</v>
      </c>
      <c r="AE15" s="884">
        <f t="shared" si="2"/>
        <v>204.13559043778801</v>
      </c>
      <c r="AF15" s="884">
        <f t="shared" si="3"/>
        <v>214.674300247427</v>
      </c>
      <c r="AG15" s="884">
        <f t="shared" si="4"/>
        <v>93.245463754769105</v>
      </c>
      <c r="AH15" s="884">
        <f t="shared" si="0"/>
        <v>89.863372066145104</v>
      </c>
      <c r="AI15" s="883"/>
      <c r="AJ15" s="883"/>
      <c r="AK15" s="883"/>
      <c r="AL15" s="883"/>
      <c r="AM15" s="880" t="str">
        <f t="shared" si="5"/>
        <v>Faro</v>
      </c>
      <c r="AN15" s="885">
        <f t="shared" si="6"/>
        <v>204.13559043778801</v>
      </c>
      <c r="AO15" s="885">
        <f t="shared" si="6"/>
        <v>214.674300247427</v>
      </c>
    </row>
    <row r="16" spans="1:56">
      <c r="A16" s="489"/>
      <c r="B16" s="562"/>
      <c r="C16" s="128" t="s">
        <v>75</v>
      </c>
      <c r="D16" s="497"/>
      <c r="E16" s="413">
        <v>3313</v>
      </c>
      <c r="F16" s="413">
        <v>3407</v>
      </c>
      <c r="G16" s="413">
        <v>3487</v>
      </c>
      <c r="H16" s="413">
        <v>3494</v>
      </c>
      <c r="I16" s="413">
        <v>3515</v>
      </c>
      <c r="J16" s="413">
        <v>3474</v>
      </c>
      <c r="K16" s="896">
        <v>204.13559043778801</v>
      </c>
      <c r="L16" s="549"/>
      <c r="M16" s="606"/>
      <c r="N16" s="489"/>
      <c r="AD16" s="880" t="str">
        <f t="shared" si="1"/>
        <v>Guarda</v>
      </c>
      <c r="AE16" s="884">
        <f t="shared" si="2"/>
        <v>205.46096843615501</v>
      </c>
      <c r="AF16" s="884">
        <f t="shared" si="3"/>
        <v>214.674300247427</v>
      </c>
      <c r="AG16" s="884">
        <f t="shared" si="4"/>
        <v>85.089896019013693</v>
      </c>
      <c r="AH16" s="884">
        <f t="shared" si="0"/>
        <v>89.863372066145104</v>
      </c>
      <c r="AI16" s="883"/>
      <c r="AJ16" s="883"/>
      <c r="AK16" s="883"/>
      <c r="AL16" s="883"/>
      <c r="AM16" s="880" t="str">
        <f t="shared" si="5"/>
        <v>Guarda</v>
      </c>
      <c r="AN16" s="885">
        <f t="shared" si="6"/>
        <v>205.46096843615501</v>
      </c>
      <c r="AO16" s="885">
        <f t="shared" si="6"/>
        <v>214.674300247427</v>
      </c>
    </row>
    <row r="17" spans="1:41">
      <c r="A17" s="489"/>
      <c r="B17" s="562"/>
      <c r="C17" s="128" t="s">
        <v>77</v>
      </c>
      <c r="D17" s="497"/>
      <c r="E17" s="413">
        <v>1369</v>
      </c>
      <c r="F17" s="413">
        <v>1395</v>
      </c>
      <c r="G17" s="413">
        <v>1390</v>
      </c>
      <c r="H17" s="413">
        <v>1388</v>
      </c>
      <c r="I17" s="413">
        <v>1417</v>
      </c>
      <c r="J17" s="413">
        <v>1394</v>
      </c>
      <c r="K17" s="896">
        <v>205.46096843615501</v>
      </c>
      <c r="L17" s="549"/>
      <c r="M17" s="606"/>
      <c r="N17" s="489"/>
      <c r="AD17" s="880" t="str">
        <f t="shared" si="1"/>
        <v>Leiria</v>
      </c>
      <c r="AE17" s="884">
        <f t="shared" si="2"/>
        <v>206.148407720145</v>
      </c>
      <c r="AF17" s="884">
        <f t="shared" si="3"/>
        <v>214.674300247427</v>
      </c>
      <c r="AG17" s="884">
        <f t="shared" si="4"/>
        <v>95.758515128875601</v>
      </c>
      <c r="AH17" s="884">
        <f t="shared" si="0"/>
        <v>89.863372066145104</v>
      </c>
      <c r="AI17" s="883"/>
      <c r="AJ17" s="883"/>
      <c r="AK17" s="883"/>
      <c r="AL17" s="883"/>
      <c r="AM17" s="880" t="str">
        <f t="shared" si="5"/>
        <v>Leiria</v>
      </c>
      <c r="AN17" s="885">
        <f t="shared" si="6"/>
        <v>206.148407720145</v>
      </c>
      <c r="AO17" s="885">
        <f t="shared" si="6"/>
        <v>214.674300247427</v>
      </c>
    </row>
    <row r="18" spans="1:41">
      <c r="A18" s="489"/>
      <c r="B18" s="562"/>
      <c r="C18" s="128" t="s">
        <v>61</v>
      </c>
      <c r="D18" s="497"/>
      <c r="E18" s="413">
        <v>2441</v>
      </c>
      <c r="F18" s="413">
        <v>2450</v>
      </c>
      <c r="G18" s="413">
        <v>2472</v>
      </c>
      <c r="H18" s="413">
        <v>2493</v>
      </c>
      <c r="I18" s="413">
        <v>2509</v>
      </c>
      <c r="J18" s="413">
        <v>2488</v>
      </c>
      <c r="K18" s="896">
        <v>206.148407720145</v>
      </c>
      <c r="L18" s="549"/>
      <c r="M18" s="606"/>
      <c r="N18" s="489"/>
      <c r="AD18" s="880" t="str">
        <f t="shared" si="1"/>
        <v>Lisboa</v>
      </c>
      <c r="AE18" s="884">
        <f t="shared" si="2"/>
        <v>217.293000607903</v>
      </c>
      <c r="AF18" s="884">
        <f t="shared" si="3"/>
        <v>214.674300247427</v>
      </c>
      <c r="AG18" s="884">
        <f t="shared" si="4"/>
        <v>91.7542382626999</v>
      </c>
      <c r="AH18" s="884">
        <f t="shared" si="0"/>
        <v>89.863372066145104</v>
      </c>
      <c r="AI18" s="883"/>
      <c r="AJ18" s="883"/>
      <c r="AK18" s="883"/>
      <c r="AL18" s="883"/>
      <c r="AM18" s="880" t="str">
        <f t="shared" si="5"/>
        <v>Lisboa</v>
      </c>
      <c r="AN18" s="885">
        <f t="shared" si="6"/>
        <v>217.293000607903</v>
      </c>
      <c r="AO18" s="885">
        <f t="shared" si="6"/>
        <v>214.674300247427</v>
      </c>
    </row>
    <row r="19" spans="1:41">
      <c r="A19" s="489"/>
      <c r="B19" s="562"/>
      <c r="C19" s="128" t="s">
        <v>60</v>
      </c>
      <c r="D19" s="497"/>
      <c r="E19" s="413">
        <v>18779</v>
      </c>
      <c r="F19" s="413">
        <v>17952</v>
      </c>
      <c r="G19" s="413">
        <v>16740</v>
      </c>
      <c r="H19" s="413">
        <v>16585</v>
      </c>
      <c r="I19" s="413">
        <v>16873</v>
      </c>
      <c r="J19" s="413">
        <v>16458</v>
      </c>
      <c r="K19" s="896">
        <v>217.293000607903</v>
      </c>
      <c r="L19" s="549"/>
      <c r="M19" s="606"/>
      <c r="N19" s="489"/>
      <c r="AD19" s="880" t="str">
        <f t="shared" si="1"/>
        <v>Portalegre</v>
      </c>
      <c r="AE19" s="884">
        <f t="shared" si="2"/>
        <v>237.292674050633</v>
      </c>
      <c r="AF19" s="884">
        <f t="shared" si="3"/>
        <v>214.674300247427</v>
      </c>
      <c r="AG19" s="884">
        <f t="shared" si="4"/>
        <v>89.002356083086099</v>
      </c>
      <c r="AH19" s="884">
        <f t="shared" si="0"/>
        <v>89.863372066145104</v>
      </c>
      <c r="AI19" s="883"/>
      <c r="AJ19" s="883"/>
      <c r="AK19" s="883"/>
      <c r="AL19" s="883"/>
      <c r="AM19" s="880" t="str">
        <f t="shared" si="5"/>
        <v>Portalegre</v>
      </c>
      <c r="AN19" s="885">
        <f t="shared" si="6"/>
        <v>237.292674050633</v>
      </c>
      <c r="AO19" s="885">
        <f t="shared" si="6"/>
        <v>214.674300247427</v>
      </c>
    </row>
    <row r="20" spans="1:41">
      <c r="A20" s="489"/>
      <c r="B20" s="562"/>
      <c r="C20" s="128" t="s">
        <v>58</v>
      </c>
      <c r="D20" s="497"/>
      <c r="E20" s="413">
        <v>1296</v>
      </c>
      <c r="F20" s="413">
        <v>1290</v>
      </c>
      <c r="G20" s="413">
        <v>1256</v>
      </c>
      <c r="H20" s="413">
        <v>1266</v>
      </c>
      <c r="I20" s="413">
        <v>1310</v>
      </c>
      <c r="J20" s="413">
        <v>1266</v>
      </c>
      <c r="K20" s="896">
        <v>237.292674050633</v>
      </c>
      <c r="L20" s="549"/>
      <c r="M20" s="606"/>
      <c r="N20" s="489"/>
      <c r="AD20" s="880" t="str">
        <f t="shared" si="1"/>
        <v>Porto</v>
      </c>
      <c r="AE20" s="884">
        <f t="shared" si="2"/>
        <v>212.190669483741</v>
      </c>
      <c r="AF20" s="884">
        <f t="shared" si="3"/>
        <v>214.674300247427</v>
      </c>
      <c r="AG20" s="884">
        <f t="shared" si="4"/>
        <v>90.4314114128222</v>
      </c>
      <c r="AH20" s="884">
        <f t="shared" si="0"/>
        <v>89.863372066145104</v>
      </c>
      <c r="AI20" s="883"/>
      <c r="AJ20" s="883"/>
      <c r="AK20" s="883"/>
      <c r="AL20" s="883"/>
      <c r="AM20" s="880" t="str">
        <f t="shared" si="5"/>
        <v>Porto</v>
      </c>
      <c r="AN20" s="885">
        <f t="shared" si="6"/>
        <v>212.190669483741</v>
      </c>
      <c r="AO20" s="885">
        <f t="shared" si="6"/>
        <v>214.674300247427</v>
      </c>
    </row>
    <row r="21" spans="1:41">
      <c r="A21" s="489"/>
      <c r="B21" s="562"/>
      <c r="C21" s="128" t="s">
        <v>64</v>
      </c>
      <c r="D21" s="497"/>
      <c r="E21" s="413">
        <v>28313</v>
      </c>
      <c r="F21" s="413">
        <v>28235</v>
      </c>
      <c r="G21" s="413">
        <v>27794</v>
      </c>
      <c r="H21" s="413">
        <v>27379</v>
      </c>
      <c r="I21" s="413">
        <v>27565</v>
      </c>
      <c r="J21" s="413">
        <v>27222</v>
      </c>
      <c r="K21" s="896">
        <v>212.190669483741</v>
      </c>
      <c r="L21" s="549"/>
      <c r="M21" s="606"/>
      <c r="N21" s="489"/>
      <c r="AD21" s="880" t="str">
        <f t="shared" si="1"/>
        <v>Santarém</v>
      </c>
      <c r="AE21" s="884">
        <f t="shared" si="2"/>
        <v>215.35035783741699</v>
      </c>
      <c r="AF21" s="884">
        <f t="shared" si="3"/>
        <v>214.674300247427</v>
      </c>
      <c r="AG21" s="884">
        <f t="shared" si="4"/>
        <v>90.854245159173004</v>
      </c>
      <c r="AH21" s="884">
        <f t="shared" si="0"/>
        <v>89.863372066145104</v>
      </c>
      <c r="AI21" s="883"/>
      <c r="AJ21" s="883"/>
      <c r="AK21" s="883"/>
      <c r="AL21" s="883"/>
      <c r="AM21" s="880" t="str">
        <f t="shared" si="5"/>
        <v>Santarém</v>
      </c>
      <c r="AN21" s="885">
        <f t="shared" si="6"/>
        <v>215.35035783741699</v>
      </c>
      <c r="AO21" s="885">
        <f t="shared" si="6"/>
        <v>214.674300247427</v>
      </c>
    </row>
    <row r="22" spans="1:41">
      <c r="A22" s="489"/>
      <c r="B22" s="562"/>
      <c r="C22" s="128" t="s">
        <v>80</v>
      </c>
      <c r="D22" s="497"/>
      <c r="E22" s="413">
        <v>2551</v>
      </c>
      <c r="F22" s="413">
        <v>2577</v>
      </c>
      <c r="G22" s="413">
        <v>2596</v>
      </c>
      <c r="H22" s="413">
        <v>2577</v>
      </c>
      <c r="I22" s="413">
        <v>2632</v>
      </c>
      <c r="J22" s="413">
        <v>2571</v>
      </c>
      <c r="K22" s="896">
        <v>215.35035783741699</v>
      </c>
      <c r="L22" s="549"/>
      <c r="M22" s="606"/>
      <c r="N22" s="489"/>
      <c r="AD22" s="880" t="str">
        <f t="shared" si="1"/>
        <v>Setúbal</v>
      </c>
      <c r="AE22" s="884">
        <f t="shared" si="2"/>
        <v>225.13876227115901</v>
      </c>
      <c r="AF22" s="884">
        <f t="shared" si="3"/>
        <v>214.674300247427</v>
      </c>
      <c r="AG22" s="884">
        <f t="shared" si="4"/>
        <v>96.398522578812802</v>
      </c>
      <c r="AH22" s="884">
        <f t="shared" si="0"/>
        <v>89.863372066145104</v>
      </c>
      <c r="AI22" s="883"/>
      <c r="AJ22" s="883"/>
      <c r="AK22" s="883"/>
      <c r="AL22" s="883"/>
      <c r="AM22" s="880" t="str">
        <f t="shared" si="5"/>
        <v>Setúbal</v>
      </c>
      <c r="AN22" s="885">
        <f t="shared" si="6"/>
        <v>225.13876227115901</v>
      </c>
      <c r="AO22" s="885">
        <f t="shared" si="6"/>
        <v>214.674300247427</v>
      </c>
    </row>
    <row r="23" spans="1:41">
      <c r="A23" s="489"/>
      <c r="B23" s="562"/>
      <c r="C23" s="128" t="s">
        <v>59</v>
      </c>
      <c r="D23" s="497"/>
      <c r="E23" s="413">
        <v>7441</v>
      </c>
      <c r="F23" s="413">
        <v>6979</v>
      </c>
      <c r="G23" s="413">
        <v>7219</v>
      </c>
      <c r="H23" s="413">
        <v>7258</v>
      </c>
      <c r="I23" s="413">
        <v>7548</v>
      </c>
      <c r="J23" s="413">
        <v>7547</v>
      </c>
      <c r="K23" s="896">
        <v>225.13876227115901</v>
      </c>
      <c r="L23" s="549"/>
      <c r="M23" s="606"/>
      <c r="N23" s="489"/>
      <c r="AD23" s="880" t="str">
        <f t="shared" si="1"/>
        <v>Viana do Castelo</v>
      </c>
      <c r="AE23" s="884">
        <f t="shared" si="2"/>
        <v>189.60548142532201</v>
      </c>
      <c r="AF23" s="884">
        <f t="shared" si="3"/>
        <v>214.674300247427</v>
      </c>
      <c r="AG23" s="884">
        <f t="shared" si="4"/>
        <v>94.766816976127302</v>
      </c>
      <c r="AH23" s="884">
        <f t="shared" si="0"/>
        <v>89.863372066145104</v>
      </c>
      <c r="AI23" s="883"/>
      <c r="AJ23" s="883"/>
      <c r="AK23" s="883"/>
      <c r="AL23" s="883"/>
      <c r="AM23" s="880" t="str">
        <f t="shared" si="5"/>
        <v>Viana do Castelo</v>
      </c>
      <c r="AN23" s="885">
        <f t="shared" si="6"/>
        <v>189.60548142532201</v>
      </c>
      <c r="AO23" s="885">
        <f t="shared" si="6"/>
        <v>214.674300247427</v>
      </c>
    </row>
    <row r="24" spans="1:41">
      <c r="A24" s="489"/>
      <c r="B24" s="562"/>
      <c r="C24" s="128" t="s">
        <v>66</v>
      </c>
      <c r="D24" s="497"/>
      <c r="E24" s="413">
        <v>1302</v>
      </c>
      <c r="F24" s="413">
        <v>1273</v>
      </c>
      <c r="G24" s="413">
        <v>1276</v>
      </c>
      <c r="H24" s="413">
        <v>1253</v>
      </c>
      <c r="I24" s="413">
        <v>1305</v>
      </c>
      <c r="J24" s="413">
        <v>1320</v>
      </c>
      <c r="K24" s="896">
        <v>189.60548142532201</v>
      </c>
      <c r="L24" s="549"/>
      <c r="M24" s="606"/>
      <c r="N24" s="489"/>
      <c r="AD24" s="880" t="str">
        <f t="shared" si="1"/>
        <v>Vila Real</v>
      </c>
      <c r="AE24" s="884">
        <f t="shared" si="2"/>
        <v>205.85657610867</v>
      </c>
      <c r="AF24" s="884">
        <f t="shared" si="3"/>
        <v>214.674300247427</v>
      </c>
      <c r="AG24" s="884">
        <f t="shared" si="4"/>
        <v>96.472385321100901</v>
      </c>
      <c r="AH24" s="884">
        <f t="shared" si="0"/>
        <v>89.863372066145104</v>
      </c>
      <c r="AI24" s="883"/>
      <c r="AJ24" s="883"/>
      <c r="AK24" s="883"/>
      <c r="AL24" s="883"/>
      <c r="AM24" s="880" t="str">
        <f t="shared" si="5"/>
        <v>Vila Real</v>
      </c>
      <c r="AN24" s="885">
        <f t="shared" si="6"/>
        <v>205.85657610867</v>
      </c>
      <c r="AO24" s="885">
        <f t="shared" si="6"/>
        <v>214.674300247427</v>
      </c>
    </row>
    <row r="25" spans="1:41">
      <c r="A25" s="489"/>
      <c r="B25" s="562"/>
      <c r="C25" s="128" t="s">
        <v>68</v>
      </c>
      <c r="D25" s="497"/>
      <c r="E25" s="413">
        <v>2396</v>
      </c>
      <c r="F25" s="413">
        <v>2428</v>
      </c>
      <c r="G25" s="413">
        <v>2444</v>
      </c>
      <c r="H25" s="413">
        <v>2473</v>
      </c>
      <c r="I25" s="413">
        <v>2513</v>
      </c>
      <c r="J25" s="413">
        <v>2504</v>
      </c>
      <c r="K25" s="896">
        <v>205.85657610867</v>
      </c>
      <c r="L25" s="549"/>
      <c r="M25" s="606"/>
      <c r="N25" s="489"/>
      <c r="AD25" s="880" t="str">
        <f t="shared" si="1"/>
        <v>Viseu</v>
      </c>
      <c r="AE25" s="884">
        <f t="shared" si="2"/>
        <v>206.07998021108199</v>
      </c>
      <c r="AF25" s="884">
        <f t="shared" si="3"/>
        <v>214.674300247427</v>
      </c>
      <c r="AG25" s="884">
        <f t="shared" si="4"/>
        <v>90.111695990770102</v>
      </c>
      <c r="AH25" s="884">
        <f t="shared" si="0"/>
        <v>89.863372066145104</v>
      </c>
      <c r="AI25" s="883"/>
      <c r="AJ25" s="883"/>
      <c r="AK25" s="883"/>
      <c r="AL25" s="883"/>
      <c r="AM25" s="880" t="str">
        <f t="shared" si="5"/>
        <v>Viseu</v>
      </c>
      <c r="AN25" s="885">
        <f t="shared" si="6"/>
        <v>206.07998021108199</v>
      </c>
      <c r="AO25" s="885">
        <f t="shared" si="6"/>
        <v>214.674300247427</v>
      </c>
    </row>
    <row r="26" spans="1:41">
      <c r="A26" s="489"/>
      <c r="B26" s="562"/>
      <c r="C26" s="128" t="s">
        <v>78</v>
      </c>
      <c r="D26" s="497"/>
      <c r="E26" s="413">
        <v>3124</v>
      </c>
      <c r="F26" s="413">
        <v>3096</v>
      </c>
      <c r="G26" s="413">
        <v>3071</v>
      </c>
      <c r="H26" s="413">
        <v>2991</v>
      </c>
      <c r="I26" s="413">
        <v>3068</v>
      </c>
      <c r="J26" s="413">
        <v>3033</v>
      </c>
      <c r="K26" s="896">
        <v>206.07998021108199</v>
      </c>
      <c r="L26" s="549"/>
      <c r="M26" s="606"/>
      <c r="N26" s="489"/>
      <c r="AD26" s="880" t="str">
        <f t="shared" si="1"/>
        <v>Açores</v>
      </c>
      <c r="AE26" s="884">
        <f t="shared" si="2"/>
        <v>226.366635447959</v>
      </c>
      <c r="AF26" s="884">
        <f t="shared" si="3"/>
        <v>214.674300247427</v>
      </c>
      <c r="AG26" s="884">
        <f t="shared" si="4"/>
        <v>67.262210028878997</v>
      </c>
      <c r="AH26" s="884">
        <f t="shared" si="0"/>
        <v>89.863372066145104</v>
      </c>
      <c r="AI26" s="883"/>
      <c r="AJ26" s="883"/>
      <c r="AK26" s="883"/>
      <c r="AL26" s="883"/>
      <c r="AM26" s="880" t="str">
        <f t="shared" si="5"/>
        <v>Açores</v>
      </c>
      <c r="AN26" s="885">
        <f t="shared" si="6"/>
        <v>226.366635447959</v>
      </c>
      <c r="AO26" s="885">
        <f t="shared" si="6"/>
        <v>214.674300247427</v>
      </c>
    </row>
    <row r="27" spans="1:41">
      <c r="A27" s="489"/>
      <c r="B27" s="562"/>
      <c r="C27" s="128" t="s">
        <v>142</v>
      </c>
      <c r="D27" s="497"/>
      <c r="E27" s="413">
        <v>5644</v>
      </c>
      <c r="F27" s="413">
        <v>5696</v>
      </c>
      <c r="G27" s="413">
        <v>5722</v>
      </c>
      <c r="H27" s="413">
        <v>5679</v>
      </c>
      <c r="I27" s="413">
        <v>5639</v>
      </c>
      <c r="J27" s="413">
        <v>5660</v>
      </c>
      <c r="K27" s="896">
        <v>226.366635447959</v>
      </c>
      <c r="L27" s="549"/>
      <c r="M27" s="606"/>
      <c r="N27" s="489"/>
      <c r="AD27" s="880" t="str">
        <f>+C28</f>
        <v>Madeira</v>
      </c>
      <c r="AE27" s="884">
        <f>+K28</f>
        <v>222.906034395549</v>
      </c>
      <c r="AF27" s="884">
        <f t="shared" si="3"/>
        <v>214.674300247427</v>
      </c>
      <c r="AG27" s="884">
        <f>+K65</f>
        <v>87.005968410661396</v>
      </c>
      <c r="AH27" s="884">
        <f t="shared" si="0"/>
        <v>89.863372066145104</v>
      </c>
      <c r="AI27" s="883"/>
      <c r="AJ27" s="883"/>
      <c r="AK27" s="883"/>
      <c r="AL27" s="883"/>
      <c r="AM27" s="880" t="str">
        <f t="shared" si="5"/>
        <v>Madeira</v>
      </c>
      <c r="AN27" s="885">
        <f t="shared" si="6"/>
        <v>222.906034395549</v>
      </c>
      <c r="AO27" s="885">
        <f t="shared" si="6"/>
        <v>214.674300247427</v>
      </c>
    </row>
    <row r="28" spans="1:41">
      <c r="A28" s="489"/>
      <c r="B28" s="562"/>
      <c r="C28" s="128" t="s">
        <v>143</v>
      </c>
      <c r="D28" s="497"/>
      <c r="E28" s="413">
        <v>1957</v>
      </c>
      <c r="F28" s="413">
        <v>1944</v>
      </c>
      <c r="G28" s="413">
        <v>1922</v>
      </c>
      <c r="H28" s="413">
        <v>1898</v>
      </c>
      <c r="I28" s="413">
        <v>1978</v>
      </c>
      <c r="J28" s="413">
        <v>1977</v>
      </c>
      <c r="K28" s="896">
        <v>222.906034395549</v>
      </c>
      <c r="L28" s="549"/>
      <c r="M28" s="606"/>
      <c r="N28" s="489"/>
      <c r="AD28" s="814"/>
      <c r="AE28" s="870"/>
      <c r="AG28" s="870"/>
    </row>
    <row r="29" spans="1:41" ht="3.75" customHeight="1">
      <c r="A29" s="489"/>
      <c r="B29" s="562"/>
      <c r="C29" s="128"/>
      <c r="D29" s="497"/>
      <c r="E29" s="413"/>
      <c r="F29" s="413"/>
      <c r="G29" s="413"/>
      <c r="H29" s="413"/>
      <c r="I29" s="413"/>
      <c r="J29" s="413"/>
      <c r="K29" s="414"/>
      <c r="L29" s="549"/>
      <c r="M29" s="606"/>
      <c r="N29" s="489"/>
      <c r="AD29" s="814"/>
      <c r="AE29" s="870"/>
      <c r="AG29" s="870"/>
    </row>
    <row r="30" spans="1:41" ht="15.75" customHeight="1">
      <c r="A30" s="489"/>
      <c r="B30" s="562"/>
      <c r="C30" s="872"/>
      <c r="D30" s="923" t="s">
        <v>465</v>
      </c>
      <c r="E30" s="872"/>
      <c r="F30" s="872"/>
      <c r="G30" s="1656" t="s">
        <v>628</v>
      </c>
      <c r="H30" s="1656"/>
      <c r="I30" s="1656"/>
      <c r="J30" s="1656"/>
      <c r="K30" s="874"/>
      <c r="L30" s="874"/>
      <c r="M30" s="875"/>
      <c r="N30" s="489"/>
      <c r="AD30" s="814"/>
      <c r="AE30" s="870"/>
      <c r="AG30" s="870"/>
    </row>
    <row r="31" spans="1:41">
      <c r="A31" s="489"/>
      <c r="B31" s="871"/>
      <c r="C31" s="872"/>
      <c r="D31" s="872"/>
      <c r="E31" s="872"/>
      <c r="F31" s="872"/>
      <c r="G31" s="872"/>
      <c r="H31" s="872"/>
      <c r="I31" s="873"/>
      <c r="J31" s="873"/>
      <c r="K31" s="874"/>
      <c r="L31" s="874"/>
      <c r="M31" s="875"/>
      <c r="N31" s="489"/>
    </row>
    <row r="32" spans="1:41" ht="12" customHeight="1">
      <c r="A32" s="489"/>
      <c r="B32" s="562"/>
      <c r="C32" s="872"/>
      <c r="D32" s="872"/>
      <c r="E32" s="872"/>
      <c r="F32" s="872"/>
      <c r="G32" s="872"/>
      <c r="H32" s="872"/>
      <c r="I32" s="873"/>
      <c r="J32" s="873"/>
      <c r="K32" s="874"/>
      <c r="L32" s="874"/>
      <c r="M32" s="875"/>
      <c r="N32" s="489"/>
    </row>
    <row r="33" spans="1:98" ht="12" customHeight="1">
      <c r="A33" s="489"/>
      <c r="B33" s="562"/>
      <c r="C33" s="872"/>
      <c r="D33" s="872"/>
      <c r="E33" s="872"/>
      <c r="F33" s="872"/>
      <c r="G33" s="872"/>
      <c r="H33" s="872"/>
      <c r="I33" s="873"/>
      <c r="J33" s="873"/>
      <c r="K33" s="874"/>
      <c r="L33" s="874"/>
      <c r="M33" s="875"/>
      <c r="N33" s="489"/>
    </row>
    <row r="34" spans="1:98" ht="12" customHeight="1">
      <c r="A34" s="489"/>
      <c r="B34" s="562"/>
      <c r="C34" s="872"/>
      <c r="D34" s="872"/>
      <c r="E34" s="872"/>
      <c r="F34" s="872"/>
      <c r="G34" s="872"/>
      <c r="H34" s="872"/>
      <c r="I34" s="873"/>
      <c r="J34" s="873"/>
      <c r="K34" s="874"/>
      <c r="L34" s="874"/>
      <c r="M34" s="875"/>
      <c r="N34" s="489"/>
    </row>
    <row r="35" spans="1:98" ht="12" customHeight="1">
      <c r="A35" s="489"/>
      <c r="B35" s="562"/>
      <c r="C35" s="872"/>
      <c r="D35" s="872"/>
      <c r="E35" s="872"/>
      <c r="F35" s="872"/>
      <c r="G35" s="872"/>
      <c r="H35" s="872"/>
      <c r="I35" s="873"/>
      <c r="J35" s="873"/>
      <c r="K35" s="874"/>
      <c r="L35" s="874"/>
      <c r="M35" s="875"/>
      <c r="N35" s="489"/>
    </row>
    <row r="36" spans="1:98" ht="27" customHeight="1">
      <c r="A36" s="489"/>
      <c r="B36" s="562"/>
      <c r="C36" s="872"/>
      <c r="D36" s="872"/>
      <c r="E36" s="872"/>
      <c r="F36" s="872"/>
      <c r="G36" s="872"/>
      <c r="H36" s="872"/>
      <c r="I36" s="873"/>
      <c r="J36" s="873"/>
      <c r="K36" s="874"/>
      <c r="L36" s="874"/>
      <c r="M36" s="875"/>
      <c r="N36" s="489"/>
      <c r="AK36" s="519"/>
      <c r="AL36" s="519"/>
      <c r="AM36" s="519"/>
      <c r="AN36" s="519"/>
      <c r="AO36" s="519"/>
      <c r="AP36" s="519"/>
      <c r="AQ36" s="519"/>
      <c r="AR36" s="519"/>
      <c r="AS36" s="519"/>
      <c r="AT36" s="519"/>
      <c r="AU36" s="519"/>
      <c r="AV36" s="519"/>
      <c r="AW36" s="519"/>
      <c r="AX36" s="519"/>
      <c r="AY36" s="519"/>
      <c r="AZ36" s="519"/>
      <c r="BA36" s="519"/>
      <c r="BB36" s="519"/>
      <c r="BC36" s="519"/>
      <c r="BD36" s="519"/>
      <c r="BE36" s="519"/>
      <c r="BF36" s="519"/>
      <c r="BG36" s="519"/>
      <c r="BH36" s="519"/>
      <c r="BI36" s="519"/>
      <c r="BJ36" s="519"/>
      <c r="BK36" s="519"/>
      <c r="BL36" s="519"/>
      <c r="BM36" s="519"/>
      <c r="BN36" s="519"/>
      <c r="BO36" s="519"/>
      <c r="BP36" s="519"/>
      <c r="BQ36" s="519"/>
      <c r="BR36" s="519"/>
      <c r="BS36" s="519"/>
      <c r="BT36" s="519"/>
      <c r="BU36" s="519"/>
      <c r="BV36" s="519"/>
      <c r="BW36" s="519"/>
      <c r="BX36" s="519"/>
      <c r="BY36" s="519"/>
      <c r="BZ36" s="519"/>
      <c r="CA36" s="519"/>
      <c r="CB36" s="519"/>
      <c r="CC36" s="519"/>
      <c r="CD36" s="519"/>
      <c r="CE36" s="519"/>
      <c r="CF36" s="519"/>
      <c r="CG36" s="519"/>
      <c r="CH36" s="519"/>
      <c r="CI36" s="519"/>
      <c r="CJ36" s="519"/>
      <c r="CK36" s="519"/>
      <c r="CL36" s="519"/>
      <c r="CM36" s="519"/>
      <c r="CN36" s="519"/>
      <c r="CO36" s="519"/>
      <c r="CP36" s="519"/>
      <c r="CQ36" s="519"/>
      <c r="CR36" s="519"/>
      <c r="CS36" s="519"/>
      <c r="CT36" s="519"/>
    </row>
    <row r="37" spans="1:98" ht="12" customHeight="1">
      <c r="A37" s="489"/>
      <c r="B37" s="562"/>
      <c r="C37" s="872"/>
      <c r="D37" s="872"/>
      <c r="E37" s="872"/>
      <c r="F37" s="872"/>
      <c r="G37" s="872"/>
      <c r="H37" s="872"/>
      <c r="I37" s="873"/>
      <c r="J37" s="873"/>
      <c r="K37" s="874"/>
      <c r="L37" s="874"/>
      <c r="M37" s="875"/>
      <c r="N37" s="489"/>
      <c r="AK37" s="519"/>
      <c r="AL37" s="519"/>
      <c r="AM37" s="519"/>
      <c r="AN37" s="519"/>
      <c r="AO37" s="519"/>
      <c r="AP37" s="519"/>
      <c r="AQ37" s="519"/>
      <c r="AR37" s="519"/>
      <c r="AS37" s="519"/>
      <c r="AT37" s="519"/>
      <c r="AU37" s="519"/>
      <c r="AV37" s="519"/>
      <c r="AW37" s="519"/>
      <c r="AX37" s="519"/>
      <c r="AY37" s="519"/>
      <c r="AZ37" s="519"/>
      <c r="BA37" s="519"/>
      <c r="BB37" s="519"/>
      <c r="BC37" s="519"/>
      <c r="BD37" s="519"/>
      <c r="BE37" s="519"/>
      <c r="BF37" s="519"/>
      <c r="BG37" s="519"/>
      <c r="BH37" s="519"/>
      <c r="BI37" s="519"/>
      <c r="BJ37" s="519"/>
      <c r="BK37" s="519"/>
      <c r="BL37" s="519"/>
      <c r="BM37" s="519"/>
      <c r="BN37" s="519"/>
      <c r="BO37" s="519"/>
      <c r="BP37" s="519"/>
      <c r="BQ37" s="519"/>
      <c r="BR37" s="519"/>
      <c r="BS37" s="519"/>
      <c r="BT37" s="519"/>
      <c r="BU37" s="519"/>
      <c r="BV37" s="519"/>
      <c r="BW37" s="519"/>
      <c r="BX37" s="519"/>
      <c r="BY37" s="519"/>
      <c r="BZ37" s="519"/>
      <c r="CA37" s="519"/>
      <c r="CB37" s="519"/>
      <c r="CC37" s="519"/>
      <c r="CD37" s="519"/>
      <c r="CE37" s="519"/>
      <c r="CF37" s="519"/>
      <c r="CG37" s="519"/>
      <c r="CH37" s="519"/>
      <c r="CI37" s="519"/>
      <c r="CJ37" s="519"/>
      <c r="CK37" s="519"/>
      <c r="CL37" s="519"/>
      <c r="CM37" s="519"/>
      <c r="CN37" s="519"/>
      <c r="CO37" s="519"/>
      <c r="CP37" s="519"/>
      <c r="CQ37" s="519"/>
      <c r="CR37" s="519"/>
      <c r="CS37" s="519"/>
      <c r="CT37" s="519"/>
    </row>
    <row r="38" spans="1:98" ht="12" customHeight="1">
      <c r="A38" s="489"/>
      <c r="B38" s="562"/>
      <c r="C38" s="872"/>
      <c r="D38" s="872"/>
      <c r="E38" s="872"/>
      <c r="F38" s="872"/>
      <c r="G38" s="872"/>
      <c r="H38" s="872"/>
      <c r="I38" s="873"/>
      <c r="J38" s="873"/>
      <c r="K38" s="874"/>
      <c r="L38" s="874"/>
      <c r="M38" s="875"/>
      <c r="N38" s="489"/>
      <c r="AK38" s="519"/>
      <c r="AL38" s="519"/>
      <c r="AM38" s="519"/>
      <c r="AN38" s="519"/>
      <c r="AO38" s="519"/>
      <c r="AP38" s="519"/>
      <c r="AQ38" s="519"/>
      <c r="AR38" s="519"/>
      <c r="AS38" s="519"/>
      <c r="AT38" s="519"/>
      <c r="AU38" s="519"/>
      <c r="AV38" s="519"/>
      <c r="AW38" s="519"/>
      <c r="AX38" s="519"/>
      <c r="AY38" s="519"/>
      <c r="AZ38" s="519"/>
      <c r="BA38" s="519"/>
      <c r="BB38" s="519"/>
      <c r="BC38" s="519"/>
      <c r="BD38" s="519"/>
      <c r="BE38" s="519"/>
      <c r="BF38" s="519"/>
      <c r="BG38" s="519"/>
      <c r="BH38" s="519"/>
      <c r="BI38" s="519"/>
      <c r="BJ38" s="519"/>
      <c r="BK38" s="519"/>
      <c r="BL38" s="519"/>
      <c r="BM38" s="519"/>
      <c r="BN38" s="519"/>
      <c r="BO38" s="519"/>
      <c r="BP38" s="519"/>
      <c r="BQ38" s="519"/>
      <c r="BR38" s="519"/>
      <c r="BS38" s="519"/>
      <c r="BT38" s="519"/>
      <c r="BU38" s="519"/>
      <c r="BV38" s="519"/>
      <c r="BW38" s="519"/>
      <c r="BX38" s="519"/>
      <c r="BY38" s="519"/>
      <c r="BZ38" s="519"/>
      <c r="CA38" s="519"/>
      <c r="CB38" s="519"/>
      <c r="CC38" s="519"/>
      <c r="CD38" s="519"/>
      <c r="CE38" s="519"/>
      <c r="CF38" s="519"/>
      <c r="CG38" s="519"/>
      <c r="CH38" s="519"/>
      <c r="CI38" s="519"/>
      <c r="CJ38" s="519"/>
      <c r="CK38" s="519"/>
      <c r="CL38" s="519"/>
      <c r="CM38" s="519"/>
      <c r="CN38" s="519"/>
      <c r="CO38" s="519"/>
      <c r="CP38" s="519"/>
      <c r="CQ38" s="519"/>
      <c r="CR38" s="519"/>
      <c r="CS38" s="519"/>
      <c r="CT38" s="519"/>
    </row>
    <row r="39" spans="1:98" ht="12" customHeight="1">
      <c r="A39" s="489"/>
      <c r="B39" s="562"/>
      <c r="C39" s="876"/>
      <c r="D39" s="876"/>
      <c r="E39" s="876"/>
      <c r="F39" s="876"/>
      <c r="G39" s="876"/>
      <c r="H39" s="876"/>
      <c r="I39" s="876"/>
      <c r="J39" s="876"/>
      <c r="K39" s="877"/>
      <c r="L39" s="878"/>
      <c r="M39" s="879"/>
      <c r="N39" s="489"/>
      <c r="AK39" s="519"/>
      <c r="AL39" s="519"/>
      <c r="AM39" s="519"/>
      <c r="AN39" s="519"/>
      <c r="AO39" s="519"/>
      <c r="AP39" s="519"/>
      <c r="AQ39" s="519"/>
      <c r="AR39" s="519"/>
      <c r="AS39" s="519"/>
      <c r="AT39" s="519"/>
      <c r="AU39" s="519"/>
      <c r="AV39" s="519"/>
      <c r="AW39" s="519"/>
      <c r="AX39" s="519"/>
      <c r="AY39" s="519"/>
      <c r="AZ39" s="519"/>
      <c r="BA39" s="519"/>
      <c r="BB39" s="519"/>
      <c r="BC39" s="519"/>
      <c r="BD39" s="519"/>
      <c r="BE39" s="519"/>
      <c r="BF39" s="519"/>
      <c r="BG39" s="519"/>
      <c r="BH39" s="519"/>
      <c r="BI39" s="519"/>
      <c r="BJ39" s="519"/>
      <c r="BK39" s="519"/>
      <c r="BL39" s="519"/>
      <c r="BM39" s="519"/>
      <c r="BN39" s="519"/>
      <c r="BO39" s="519"/>
      <c r="BP39" s="519"/>
      <c r="BQ39" s="519"/>
      <c r="BR39" s="519"/>
      <c r="BS39" s="519"/>
      <c r="BT39" s="519"/>
      <c r="BU39" s="519"/>
      <c r="BV39" s="519"/>
      <c r="BW39" s="519"/>
      <c r="BX39" s="519"/>
      <c r="BY39" s="519"/>
      <c r="BZ39" s="519"/>
      <c r="CA39" s="519"/>
      <c r="CB39" s="519"/>
      <c r="CC39" s="519"/>
      <c r="CD39" s="519"/>
      <c r="CE39" s="519"/>
      <c r="CF39" s="519"/>
      <c r="CG39" s="519"/>
      <c r="CH39" s="519"/>
      <c r="CI39" s="519"/>
      <c r="CJ39" s="519"/>
      <c r="CK39" s="519"/>
      <c r="CL39" s="519"/>
      <c r="CM39" s="519"/>
      <c r="CN39" s="519"/>
      <c r="CO39" s="519"/>
      <c r="CP39" s="519"/>
      <c r="CQ39" s="519"/>
      <c r="CR39" s="519"/>
      <c r="CS39" s="519"/>
      <c r="CT39" s="519"/>
    </row>
    <row r="40" spans="1:98" ht="3.75" customHeight="1" thickBot="1">
      <c r="A40" s="489"/>
      <c r="B40" s="562"/>
      <c r="C40" s="549"/>
      <c r="D40" s="549"/>
      <c r="E40" s="549"/>
      <c r="F40" s="549"/>
      <c r="G40" s="549"/>
      <c r="H40" s="549"/>
      <c r="I40" s="549"/>
      <c r="J40" s="549"/>
      <c r="K40" s="815"/>
      <c r="L40" s="565"/>
      <c r="M40" s="631"/>
      <c r="N40" s="489"/>
      <c r="AK40" s="519"/>
      <c r="AL40" s="519"/>
      <c r="AM40" s="519"/>
      <c r="AN40" s="519"/>
      <c r="AO40" s="519"/>
      <c r="AP40" s="519"/>
      <c r="AQ40" s="519"/>
      <c r="AR40" s="519"/>
      <c r="AS40" s="519"/>
      <c r="AT40" s="519"/>
      <c r="AU40" s="519"/>
      <c r="AV40" s="519"/>
      <c r="AW40" s="519"/>
      <c r="AX40" s="519"/>
      <c r="AY40" s="519"/>
      <c r="AZ40" s="519"/>
      <c r="BA40" s="519"/>
      <c r="BB40" s="519"/>
      <c r="BC40" s="519"/>
      <c r="BD40" s="519"/>
      <c r="BE40" s="519"/>
      <c r="BF40" s="519"/>
      <c r="BG40" s="519"/>
      <c r="BH40" s="519"/>
      <c r="BI40" s="519"/>
      <c r="BJ40" s="519"/>
      <c r="BK40" s="519"/>
      <c r="BL40" s="519"/>
      <c r="BM40" s="519"/>
      <c r="BN40" s="519"/>
      <c r="BO40" s="519"/>
      <c r="BP40" s="519"/>
      <c r="BQ40" s="519"/>
      <c r="BR40" s="519"/>
      <c r="BS40" s="519"/>
      <c r="BT40" s="519"/>
      <c r="BU40" s="519"/>
      <c r="BV40" s="519"/>
      <c r="BW40" s="519"/>
      <c r="BX40" s="519"/>
      <c r="BY40" s="519"/>
      <c r="BZ40" s="519"/>
      <c r="CA40" s="519"/>
      <c r="CB40" s="519"/>
      <c r="CC40" s="519"/>
      <c r="CD40" s="519"/>
      <c r="CE40" s="519"/>
      <c r="CF40" s="519"/>
      <c r="CG40" s="519"/>
      <c r="CH40" s="519"/>
      <c r="CI40" s="519"/>
      <c r="CJ40" s="519"/>
      <c r="CK40" s="519"/>
      <c r="CL40" s="519"/>
      <c r="CM40" s="519"/>
      <c r="CN40" s="519"/>
      <c r="CO40" s="519"/>
      <c r="CP40" s="519"/>
      <c r="CQ40" s="519"/>
      <c r="CR40" s="519"/>
      <c r="CS40" s="519"/>
      <c r="CT40" s="519"/>
    </row>
    <row r="41" spans="1:98" ht="13.5" customHeight="1" thickBot="1">
      <c r="A41" s="489"/>
      <c r="B41" s="562"/>
      <c r="C41" s="1647" t="s">
        <v>361</v>
      </c>
      <c r="D41" s="1648"/>
      <c r="E41" s="1648"/>
      <c r="F41" s="1648"/>
      <c r="G41" s="1648"/>
      <c r="H41" s="1648"/>
      <c r="I41" s="1648"/>
      <c r="J41" s="1648"/>
      <c r="K41" s="1648"/>
      <c r="L41" s="1649"/>
      <c r="M41" s="631"/>
      <c r="N41" s="489"/>
      <c r="AK41" s="519"/>
      <c r="AL41" s="519"/>
      <c r="AM41" s="519"/>
      <c r="AN41" s="519"/>
      <c r="AO41" s="519"/>
      <c r="AP41" s="519"/>
      <c r="AQ41" s="519"/>
      <c r="AR41" s="519"/>
      <c r="AS41" s="519"/>
      <c r="AT41" s="519"/>
      <c r="AU41" s="519"/>
      <c r="AV41" s="519"/>
      <c r="AW41" s="519"/>
      <c r="AX41" s="519"/>
      <c r="AY41" s="519"/>
      <c r="AZ41" s="519"/>
      <c r="BA41" s="519"/>
      <c r="BB41" s="519"/>
      <c r="BC41" s="519"/>
      <c r="BD41" s="519"/>
      <c r="BE41" s="519"/>
      <c r="BF41" s="519"/>
      <c r="BG41" s="519"/>
      <c r="BH41" s="519"/>
      <c r="BI41" s="519"/>
      <c r="BJ41" s="519"/>
      <c r="BK41" s="519"/>
      <c r="BL41" s="519"/>
      <c r="BM41" s="519"/>
      <c r="BN41" s="519"/>
      <c r="BO41" s="519"/>
      <c r="BP41" s="519"/>
      <c r="BQ41" s="519"/>
      <c r="BR41" s="519"/>
      <c r="BS41" s="519"/>
      <c r="BT41" s="519"/>
      <c r="BU41" s="519"/>
      <c r="BV41" s="519"/>
      <c r="BW41" s="519"/>
      <c r="BX41" s="519"/>
      <c r="BY41" s="519"/>
      <c r="BZ41" s="519"/>
      <c r="CA41" s="519"/>
      <c r="CB41" s="519"/>
      <c r="CC41" s="519"/>
      <c r="CD41" s="519"/>
      <c r="CE41" s="519"/>
      <c r="CF41" s="519"/>
      <c r="CG41" s="519"/>
      <c r="CH41" s="519"/>
      <c r="CI41" s="519"/>
      <c r="CJ41" s="519"/>
      <c r="CK41" s="519"/>
      <c r="CL41" s="519"/>
      <c r="CM41" s="519"/>
      <c r="CN41" s="519"/>
      <c r="CO41" s="519"/>
      <c r="CP41" s="519"/>
      <c r="CQ41" s="519"/>
      <c r="CR41" s="519"/>
      <c r="CS41" s="519"/>
      <c r="CT41" s="519"/>
    </row>
    <row r="42" spans="1:98" s="489" customFormat="1" ht="6.75" customHeight="1">
      <c r="B42" s="562"/>
      <c r="C42" s="1536" t="s">
        <v>145</v>
      </c>
      <c r="D42" s="1536"/>
      <c r="E42" s="816"/>
      <c r="F42" s="816"/>
      <c r="G42" s="816"/>
      <c r="H42" s="816"/>
      <c r="I42" s="816"/>
      <c r="J42" s="816"/>
      <c r="K42" s="817"/>
      <c r="L42" s="817"/>
      <c r="M42" s="631"/>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519"/>
      <c r="AL42" s="519"/>
      <c r="AM42" s="519"/>
      <c r="AN42" s="519"/>
      <c r="AO42" s="519"/>
      <c r="AP42" s="519"/>
      <c r="AQ42" s="519"/>
      <c r="AR42" s="519"/>
      <c r="AS42" s="519"/>
      <c r="AT42" s="519"/>
      <c r="AU42" s="519"/>
      <c r="AV42" s="519"/>
      <c r="AW42" s="519"/>
      <c r="AX42" s="519"/>
      <c r="AY42" s="519"/>
      <c r="AZ42" s="519"/>
      <c r="BA42" s="519"/>
      <c r="BB42" s="519"/>
      <c r="BC42" s="519"/>
      <c r="BD42" s="519"/>
      <c r="BE42" s="519"/>
      <c r="BF42" s="519"/>
      <c r="BG42" s="519"/>
      <c r="BH42" s="519"/>
      <c r="BI42" s="519"/>
      <c r="BJ42" s="519"/>
      <c r="BK42" s="519"/>
      <c r="BL42" s="519"/>
      <c r="BM42" s="519"/>
      <c r="BN42" s="519"/>
      <c r="BO42" s="519"/>
      <c r="BP42" s="519"/>
      <c r="BQ42" s="519"/>
      <c r="BR42" s="519"/>
      <c r="BS42" s="519"/>
      <c r="BT42" s="519"/>
      <c r="BU42" s="519"/>
      <c r="BV42" s="519"/>
      <c r="BW42" s="519"/>
      <c r="BX42" s="519"/>
      <c r="BY42" s="519"/>
      <c r="BZ42" s="519"/>
      <c r="CA42" s="519"/>
      <c r="CB42" s="519"/>
      <c r="CC42" s="519"/>
      <c r="CD42" s="519"/>
      <c r="CE42" s="519"/>
      <c r="CF42" s="519"/>
      <c r="CG42" s="519"/>
      <c r="CH42" s="519"/>
      <c r="CI42" s="519"/>
      <c r="CJ42" s="519"/>
      <c r="CK42" s="519"/>
      <c r="CL42" s="519"/>
      <c r="CM42" s="519"/>
      <c r="CN42" s="519"/>
      <c r="CO42" s="519"/>
      <c r="CP42" s="519"/>
      <c r="CQ42" s="519"/>
      <c r="CR42" s="519"/>
      <c r="CS42" s="519"/>
      <c r="CT42" s="519"/>
    </row>
    <row r="43" spans="1:98" ht="13.5" customHeight="1">
      <c r="A43" s="489"/>
      <c r="B43" s="562"/>
      <c r="C43" s="1536"/>
      <c r="D43" s="1536"/>
      <c r="E43" s="1141" t="str">
        <f>+E6</f>
        <v>2013</v>
      </c>
      <c r="F43" s="1653">
        <v>2014</v>
      </c>
      <c r="G43" s="1653" t="str">
        <f>+F6</f>
        <v>2014</v>
      </c>
      <c r="H43" s="1653"/>
      <c r="I43" s="1653"/>
      <c r="J43" s="1653"/>
      <c r="K43" s="1654" t="str">
        <f xml:space="preserve"> CONCATENATE("valor médio de ",J7,F6)</f>
        <v>valor médio de mai.2014</v>
      </c>
      <c r="L43" s="507"/>
      <c r="M43" s="499"/>
      <c r="N43" s="489"/>
      <c r="AK43" s="519"/>
      <c r="AL43" s="519"/>
      <c r="AM43" s="519"/>
      <c r="AN43" s="519"/>
      <c r="AO43" s="519"/>
      <c r="AP43" s="519"/>
      <c r="AQ43" s="519"/>
      <c r="AR43" s="519"/>
      <c r="AS43" s="519"/>
      <c r="AT43" s="519"/>
      <c r="AU43" s="519"/>
      <c r="AV43" s="519"/>
      <c r="AW43" s="519"/>
      <c r="AX43" s="519"/>
      <c r="AY43" s="519"/>
      <c r="AZ43" s="519"/>
      <c r="BA43" s="519"/>
      <c r="BB43" s="519"/>
      <c r="BC43" s="519"/>
      <c r="BD43" s="519"/>
      <c r="BE43" s="519"/>
      <c r="BF43" s="519"/>
      <c r="BG43" s="519"/>
      <c r="BH43" s="519"/>
      <c r="BI43" s="519"/>
      <c r="BJ43" s="519"/>
      <c r="BK43" s="519"/>
      <c r="BL43" s="519"/>
      <c r="BM43" s="519"/>
      <c r="BN43" s="519"/>
      <c r="BO43" s="519"/>
      <c r="BP43" s="519"/>
      <c r="BQ43" s="519"/>
      <c r="BR43" s="519"/>
      <c r="BS43" s="519"/>
      <c r="BT43" s="519"/>
      <c r="BU43" s="519"/>
      <c r="BV43" s="519"/>
      <c r="BW43" s="519"/>
      <c r="BX43" s="519"/>
      <c r="BY43" s="519"/>
      <c r="BZ43" s="519"/>
      <c r="CA43" s="519"/>
      <c r="CB43" s="519"/>
      <c r="CC43" s="519"/>
      <c r="CD43" s="519"/>
      <c r="CE43" s="519"/>
      <c r="CF43" s="519"/>
      <c r="CG43" s="519"/>
      <c r="CH43" s="519"/>
      <c r="CI43" s="519"/>
      <c r="CJ43" s="519"/>
      <c r="CK43" s="519"/>
      <c r="CL43" s="519"/>
      <c r="CM43" s="519"/>
      <c r="CN43" s="519"/>
      <c r="CO43" s="519"/>
      <c r="CP43" s="519"/>
      <c r="CQ43" s="519"/>
      <c r="CR43" s="519"/>
      <c r="CS43" s="519"/>
      <c r="CT43" s="519"/>
    </row>
    <row r="44" spans="1:98" ht="13.5" customHeight="1">
      <c r="A44" s="489"/>
      <c r="B44" s="562"/>
      <c r="C44" s="504"/>
      <c r="D44" s="504"/>
      <c r="E44" s="891" t="str">
        <f t="shared" ref="E44:J44" si="7">+E7</f>
        <v>dez.</v>
      </c>
      <c r="F44" s="891" t="str">
        <f t="shared" si="7"/>
        <v>jan.</v>
      </c>
      <c r="G44" s="891" t="str">
        <f t="shared" si="7"/>
        <v>fev.</v>
      </c>
      <c r="H44" s="891" t="str">
        <f t="shared" si="7"/>
        <v>mar.</v>
      </c>
      <c r="I44" s="891" t="str">
        <f t="shared" si="7"/>
        <v>abr.</v>
      </c>
      <c r="J44" s="891" t="str">
        <f t="shared" si="7"/>
        <v>mai.</v>
      </c>
      <c r="K44" s="1655" t="e">
        <f xml:space="preserve"> CONCATENATE("valor médio de ",#REF!,#REF!)</f>
        <v>#REF!</v>
      </c>
      <c r="L44" s="507"/>
      <c r="M44" s="631"/>
      <c r="N44" s="48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c r="BH44" s="519"/>
      <c r="BI44" s="519"/>
      <c r="BJ44" s="519"/>
      <c r="BK44" s="519"/>
      <c r="BL44" s="519"/>
      <c r="BM44" s="519"/>
      <c r="BN44" s="519"/>
      <c r="BO44" s="519"/>
      <c r="BP44" s="519"/>
      <c r="BQ44" s="519"/>
      <c r="BR44" s="519"/>
      <c r="BS44" s="519"/>
      <c r="BT44" s="519"/>
      <c r="BU44" s="519"/>
      <c r="BV44" s="519"/>
      <c r="BW44" s="519"/>
      <c r="BX44" s="519"/>
      <c r="BY44" s="519"/>
      <c r="BZ44" s="519"/>
      <c r="CA44" s="519"/>
      <c r="CB44" s="519"/>
      <c r="CC44" s="519"/>
      <c r="CD44" s="519"/>
      <c r="CE44" s="519"/>
      <c r="CF44" s="519"/>
      <c r="CG44" s="519"/>
      <c r="CH44" s="519"/>
      <c r="CI44" s="519"/>
      <c r="CJ44" s="519"/>
      <c r="CK44" s="519"/>
      <c r="CL44" s="519"/>
      <c r="CM44" s="519"/>
      <c r="CN44" s="519"/>
      <c r="CO44" s="519"/>
      <c r="CP44" s="519"/>
      <c r="CQ44" s="519"/>
      <c r="CR44" s="519"/>
      <c r="CS44" s="519"/>
      <c r="CT44" s="519"/>
    </row>
    <row r="45" spans="1:98" s="512" customFormat="1" ht="14.25" customHeight="1">
      <c r="A45" s="509"/>
      <c r="B45" s="818"/>
      <c r="C45" s="805" t="s">
        <v>69</v>
      </c>
      <c r="D45" s="586"/>
      <c r="E45" s="466">
        <v>231140</v>
      </c>
      <c r="F45" s="466">
        <v>227660</v>
      </c>
      <c r="G45" s="466">
        <v>223859</v>
      </c>
      <c r="H45" s="466">
        <v>221714</v>
      </c>
      <c r="I45" s="466">
        <v>224506</v>
      </c>
      <c r="J45" s="466">
        <v>221333</v>
      </c>
      <c r="K45" s="924">
        <v>89.863372066145104</v>
      </c>
      <c r="L45" s="416"/>
      <c r="M45" s="819"/>
      <c r="N45" s="509"/>
      <c r="O45" s="494"/>
      <c r="P45" s="956"/>
      <c r="Q45" s="957"/>
      <c r="R45" s="957"/>
      <c r="S45" s="494"/>
      <c r="T45" s="494"/>
      <c r="U45" s="494"/>
      <c r="V45" s="494"/>
      <c r="W45" s="494"/>
      <c r="X45" s="494"/>
      <c r="Y45" s="494"/>
      <c r="Z45" s="494"/>
      <c r="AA45" s="494"/>
      <c r="AB45" s="494"/>
      <c r="AC45" s="494"/>
      <c r="AD45" s="494"/>
      <c r="AE45" s="494"/>
      <c r="AF45" s="494"/>
      <c r="AG45" s="494"/>
      <c r="AH45" s="494"/>
      <c r="AI45" s="494"/>
      <c r="AJ45" s="494"/>
      <c r="AK45" s="519"/>
      <c r="AL45" s="519"/>
      <c r="AM45" s="519"/>
      <c r="AN45" s="892"/>
      <c r="AO45" s="892"/>
      <c r="AP45" s="892"/>
      <c r="AQ45" s="892"/>
      <c r="AR45" s="892"/>
      <c r="AS45" s="892"/>
      <c r="AT45" s="892"/>
      <c r="AU45" s="892"/>
      <c r="AV45" s="892"/>
      <c r="AW45" s="892"/>
      <c r="AX45" s="892"/>
      <c r="AY45" s="892"/>
      <c r="AZ45" s="892"/>
      <c r="BA45" s="892"/>
      <c r="BB45" s="892"/>
      <c r="BC45" s="892"/>
      <c r="BD45" s="892"/>
      <c r="BE45" s="892"/>
      <c r="BF45" s="892"/>
      <c r="BG45" s="892"/>
      <c r="BH45" s="892"/>
      <c r="BI45" s="892"/>
      <c r="BJ45" s="892"/>
      <c r="BK45" s="892"/>
      <c r="BL45" s="892"/>
      <c r="BM45" s="892"/>
      <c r="BN45" s="892"/>
      <c r="BO45" s="892"/>
      <c r="BP45" s="892"/>
      <c r="BQ45" s="892"/>
      <c r="BR45" s="892"/>
      <c r="BS45" s="892"/>
      <c r="BT45" s="892"/>
      <c r="BU45" s="892"/>
      <c r="BV45" s="892"/>
      <c r="BW45" s="892"/>
      <c r="BX45" s="892"/>
      <c r="BY45" s="892"/>
      <c r="BZ45" s="892"/>
      <c r="CA45" s="892"/>
      <c r="CB45" s="892"/>
      <c r="CC45" s="892"/>
      <c r="CD45" s="892"/>
      <c r="CE45" s="892"/>
      <c r="CF45" s="892"/>
      <c r="CG45" s="892"/>
      <c r="CH45" s="892"/>
      <c r="CI45" s="892"/>
      <c r="CJ45" s="892"/>
      <c r="CK45" s="892"/>
      <c r="CL45" s="892"/>
      <c r="CM45" s="892"/>
      <c r="CN45" s="892"/>
      <c r="CO45" s="892"/>
      <c r="CP45" s="892"/>
      <c r="CQ45" s="892"/>
      <c r="CR45" s="892"/>
      <c r="CS45" s="892"/>
      <c r="CT45" s="892"/>
    </row>
    <row r="46" spans="1:98" ht="15" customHeight="1">
      <c r="A46" s="489"/>
      <c r="B46" s="562"/>
      <c r="C46" s="128" t="s">
        <v>63</v>
      </c>
      <c r="D46" s="497"/>
      <c r="E46" s="413">
        <v>10779</v>
      </c>
      <c r="F46" s="413">
        <v>10780</v>
      </c>
      <c r="G46" s="413">
        <v>10862</v>
      </c>
      <c r="H46" s="413">
        <v>10847</v>
      </c>
      <c r="I46" s="413">
        <v>10835</v>
      </c>
      <c r="J46" s="413">
        <v>10772</v>
      </c>
      <c r="K46" s="897">
        <v>94.736716528162503</v>
      </c>
      <c r="L46" s="416"/>
      <c r="M46" s="631"/>
      <c r="N46" s="489"/>
      <c r="AK46" s="519"/>
      <c r="AL46" s="519"/>
      <c r="AM46" s="519"/>
      <c r="AN46" s="519"/>
      <c r="AO46" s="519"/>
      <c r="AP46" s="519"/>
      <c r="AQ46" s="519"/>
      <c r="AR46" s="519"/>
      <c r="AS46" s="519"/>
      <c r="AT46" s="519"/>
      <c r="AU46" s="519"/>
      <c r="AV46" s="519"/>
      <c r="AW46" s="519"/>
      <c r="AX46" s="519"/>
      <c r="AY46" s="519"/>
      <c r="AZ46" s="519"/>
      <c r="BA46" s="519"/>
      <c r="BB46" s="519"/>
      <c r="BC46" s="519"/>
      <c r="BD46" s="519"/>
      <c r="BE46" s="519"/>
      <c r="BF46" s="519"/>
      <c r="BG46" s="519"/>
      <c r="BH46" s="519"/>
      <c r="BI46" s="519"/>
      <c r="BJ46" s="519"/>
      <c r="BK46" s="519"/>
      <c r="BL46" s="519"/>
      <c r="BM46" s="519"/>
      <c r="BN46" s="519"/>
      <c r="BO46" s="519"/>
      <c r="BP46" s="519"/>
      <c r="BQ46" s="519"/>
      <c r="BR46" s="519"/>
      <c r="BS46" s="519"/>
      <c r="BT46" s="519"/>
      <c r="BU46" s="519"/>
      <c r="BV46" s="519"/>
      <c r="BW46" s="519"/>
      <c r="BX46" s="519"/>
      <c r="BY46" s="519"/>
      <c r="BZ46" s="519"/>
      <c r="CA46" s="519"/>
      <c r="CB46" s="519"/>
      <c r="CC46" s="519"/>
      <c r="CD46" s="519"/>
      <c r="CE46" s="519"/>
      <c r="CF46" s="519"/>
      <c r="CG46" s="519"/>
      <c r="CH46" s="519"/>
      <c r="CI46" s="519"/>
      <c r="CJ46" s="519"/>
      <c r="CK46" s="519"/>
      <c r="CL46" s="519"/>
      <c r="CM46" s="519"/>
      <c r="CN46" s="519"/>
      <c r="CO46" s="519"/>
      <c r="CP46" s="519"/>
      <c r="CQ46" s="519"/>
      <c r="CR46" s="519"/>
      <c r="CS46" s="519"/>
      <c r="CT46" s="519"/>
    </row>
    <row r="47" spans="1:98" ht="11.65" customHeight="1">
      <c r="A47" s="489"/>
      <c r="B47" s="562"/>
      <c r="C47" s="128" t="s">
        <v>56</v>
      </c>
      <c r="D47" s="497"/>
      <c r="E47" s="413">
        <v>4453</v>
      </c>
      <c r="F47" s="413">
        <v>4430</v>
      </c>
      <c r="G47" s="413">
        <v>4339</v>
      </c>
      <c r="H47" s="413">
        <v>4388</v>
      </c>
      <c r="I47" s="413">
        <v>4401</v>
      </c>
      <c r="J47" s="413">
        <v>4312</v>
      </c>
      <c r="K47" s="897">
        <v>88.099291196388293</v>
      </c>
      <c r="L47" s="416"/>
      <c r="M47" s="631"/>
      <c r="N47" s="48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c r="BH47" s="519"/>
      <c r="BI47" s="519"/>
      <c r="BJ47" s="519"/>
      <c r="BK47" s="519"/>
      <c r="BL47" s="519"/>
      <c r="BM47" s="519"/>
      <c r="BN47" s="519"/>
      <c r="BO47" s="519"/>
      <c r="BP47" s="519"/>
      <c r="BQ47" s="519"/>
      <c r="BR47" s="519"/>
      <c r="BS47" s="519"/>
      <c r="BT47" s="519"/>
      <c r="BU47" s="519"/>
      <c r="BV47" s="519"/>
      <c r="BW47" s="519"/>
      <c r="BX47" s="519"/>
      <c r="BY47" s="519"/>
      <c r="BZ47" s="519"/>
      <c r="CA47" s="519"/>
      <c r="CB47" s="519"/>
      <c r="CC47" s="519"/>
      <c r="CD47" s="519"/>
      <c r="CE47" s="519"/>
      <c r="CF47" s="519"/>
      <c r="CG47" s="519"/>
      <c r="CH47" s="519"/>
      <c r="CI47" s="519"/>
      <c r="CJ47" s="519"/>
      <c r="CK47" s="519"/>
      <c r="CL47" s="519"/>
      <c r="CM47" s="519"/>
      <c r="CN47" s="519"/>
      <c r="CO47" s="519"/>
      <c r="CP47" s="519"/>
      <c r="CQ47" s="519"/>
      <c r="CR47" s="519"/>
      <c r="CS47" s="519"/>
      <c r="CT47" s="519"/>
    </row>
    <row r="48" spans="1:98" ht="11.65" customHeight="1">
      <c r="A48" s="489"/>
      <c r="B48" s="562"/>
      <c r="C48" s="128" t="s">
        <v>65</v>
      </c>
      <c r="D48" s="497"/>
      <c r="E48" s="413">
        <v>8793</v>
      </c>
      <c r="F48" s="413">
        <v>8613</v>
      </c>
      <c r="G48" s="413">
        <v>8347</v>
      </c>
      <c r="H48" s="413">
        <v>8251</v>
      </c>
      <c r="I48" s="413">
        <v>8335</v>
      </c>
      <c r="J48" s="413">
        <v>8227</v>
      </c>
      <c r="K48" s="897">
        <v>93.111377767025502</v>
      </c>
      <c r="L48" s="416"/>
      <c r="M48" s="631"/>
      <c r="N48" s="489"/>
      <c r="AK48" s="519"/>
      <c r="AL48" s="519"/>
      <c r="AM48" s="519"/>
      <c r="AN48" s="519"/>
      <c r="AO48" s="519"/>
      <c r="AP48" s="519"/>
      <c r="AQ48" s="519"/>
      <c r="AR48" s="519"/>
      <c r="AS48" s="519"/>
      <c r="AT48" s="519"/>
      <c r="AU48" s="519"/>
      <c r="AV48" s="519"/>
      <c r="AW48" s="519"/>
      <c r="AX48" s="519"/>
      <c r="AY48" s="519"/>
      <c r="AZ48" s="519"/>
      <c r="BA48" s="519"/>
      <c r="BB48" s="519"/>
      <c r="BC48" s="519"/>
      <c r="BD48" s="519"/>
      <c r="BE48" s="519"/>
      <c r="BF48" s="519"/>
      <c r="BG48" s="519"/>
      <c r="BH48" s="519"/>
      <c r="BI48" s="519"/>
      <c r="BJ48" s="519"/>
      <c r="BK48" s="519"/>
      <c r="BL48" s="519"/>
      <c r="BM48" s="519"/>
      <c r="BN48" s="519"/>
      <c r="BO48" s="519"/>
      <c r="BP48" s="519"/>
      <c r="BQ48" s="519"/>
      <c r="BR48" s="519"/>
      <c r="BS48" s="519"/>
      <c r="BT48" s="519"/>
      <c r="BU48" s="519"/>
      <c r="BV48" s="519"/>
      <c r="BW48" s="519"/>
      <c r="BX48" s="519"/>
      <c r="BY48" s="519"/>
      <c r="BZ48" s="519"/>
      <c r="CA48" s="519"/>
      <c r="CB48" s="519"/>
      <c r="CC48" s="519"/>
      <c r="CD48" s="519"/>
      <c r="CE48" s="519"/>
      <c r="CF48" s="519"/>
      <c r="CG48" s="519"/>
      <c r="CH48" s="519"/>
      <c r="CI48" s="519"/>
      <c r="CJ48" s="519"/>
      <c r="CK48" s="519"/>
      <c r="CL48" s="519"/>
      <c r="CM48" s="519"/>
      <c r="CN48" s="519"/>
      <c r="CO48" s="519"/>
      <c r="CP48" s="519"/>
      <c r="CQ48" s="519"/>
      <c r="CR48" s="519"/>
      <c r="CS48" s="519"/>
      <c r="CT48" s="519"/>
    </row>
    <row r="49" spans="1:98" ht="11.65" customHeight="1">
      <c r="A49" s="489"/>
      <c r="B49" s="562"/>
      <c r="C49" s="128" t="s">
        <v>67</v>
      </c>
      <c r="D49" s="497"/>
      <c r="E49" s="413">
        <v>1740</v>
      </c>
      <c r="F49" s="413">
        <v>1637</v>
      </c>
      <c r="G49" s="413">
        <v>1613</v>
      </c>
      <c r="H49" s="413">
        <v>1594</v>
      </c>
      <c r="I49" s="413">
        <v>1556</v>
      </c>
      <c r="J49" s="413">
        <v>1555</v>
      </c>
      <c r="K49" s="897">
        <v>96.59451366815</v>
      </c>
      <c r="L49" s="820"/>
      <c r="M49" s="489"/>
      <c r="N49" s="48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19"/>
      <c r="BU49" s="519"/>
      <c r="BV49" s="519"/>
      <c r="BW49" s="519"/>
      <c r="BX49" s="519"/>
      <c r="BY49" s="519"/>
      <c r="BZ49" s="519"/>
      <c r="CA49" s="519"/>
      <c r="CB49" s="519"/>
      <c r="CC49" s="519"/>
      <c r="CD49" s="519"/>
      <c r="CE49" s="519"/>
      <c r="CF49" s="519"/>
      <c r="CG49" s="519"/>
      <c r="CH49" s="519"/>
      <c r="CI49" s="519"/>
      <c r="CJ49" s="519"/>
      <c r="CK49" s="519"/>
      <c r="CL49" s="519"/>
      <c r="CM49" s="519"/>
      <c r="CN49" s="519"/>
      <c r="CO49" s="519"/>
      <c r="CP49" s="519"/>
      <c r="CQ49" s="519"/>
      <c r="CR49" s="519"/>
      <c r="CS49" s="519"/>
      <c r="CT49" s="519"/>
    </row>
    <row r="50" spans="1:98" ht="11.65" customHeight="1">
      <c r="A50" s="489"/>
      <c r="B50" s="562"/>
      <c r="C50" s="128" t="s">
        <v>76</v>
      </c>
      <c r="D50" s="497"/>
      <c r="E50" s="413">
        <v>3643</v>
      </c>
      <c r="F50" s="413">
        <v>3649</v>
      </c>
      <c r="G50" s="413">
        <v>3639</v>
      </c>
      <c r="H50" s="413">
        <v>3648</v>
      </c>
      <c r="I50" s="413">
        <v>3677</v>
      </c>
      <c r="J50" s="413">
        <v>3623</v>
      </c>
      <c r="K50" s="897">
        <v>86.639035667106995</v>
      </c>
      <c r="L50" s="820"/>
      <c r="M50" s="489"/>
      <c r="N50" s="489"/>
      <c r="AK50" s="519"/>
      <c r="AL50" s="519"/>
      <c r="AM50" s="519"/>
      <c r="AN50" s="519"/>
      <c r="AO50" s="519"/>
      <c r="AP50" s="519"/>
      <c r="AQ50" s="519"/>
      <c r="AR50" s="519"/>
      <c r="AS50" s="519"/>
      <c r="AT50" s="519"/>
      <c r="AU50" s="519"/>
      <c r="AV50" s="519"/>
      <c r="AW50" s="519"/>
      <c r="AX50" s="519"/>
      <c r="AY50" s="519"/>
      <c r="AZ50" s="519"/>
      <c r="BA50" s="519"/>
      <c r="BB50" s="519"/>
      <c r="BC50" s="519"/>
      <c r="BD50" s="519"/>
      <c r="BE50" s="519"/>
      <c r="BF50" s="519"/>
      <c r="BG50" s="519"/>
      <c r="BH50" s="519"/>
      <c r="BI50" s="519"/>
      <c r="BJ50" s="519"/>
      <c r="BK50" s="519"/>
      <c r="BL50" s="519"/>
      <c r="BM50" s="519"/>
      <c r="BN50" s="519"/>
      <c r="BO50" s="519"/>
      <c r="BP50" s="519"/>
      <c r="BQ50" s="519"/>
      <c r="BR50" s="519"/>
      <c r="BS50" s="519"/>
      <c r="BT50" s="519"/>
      <c r="BU50" s="519"/>
      <c r="BV50" s="519"/>
      <c r="BW50" s="519"/>
      <c r="BX50" s="519"/>
      <c r="BY50" s="519"/>
      <c r="BZ50" s="519"/>
      <c r="CA50" s="519"/>
      <c r="CB50" s="519"/>
      <c r="CC50" s="519"/>
      <c r="CD50" s="519"/>
      <c r="CE50" s="519"/>
      <c r="CF50" s="519"/>
      <c r="CG50" s="519"/>
      <c r="CH50" s="519"/>
      <c r="CI50" s="519"/>
      <c r="CJ50" s="519"/>
      <c r="CK50" s="519"/>
      <c r="CL50" s="519"/>
      <c r="CM50" s="519"/>
      <c r="CN50" s="519"/>
      <c r="CO50" s="519"/>
      <c r="CP50" s="519"/>
      <c r="CQ50" s="519"/>
      <c r="CR50" s="519"/>
      <c r="CS50" s="519"/>
      <c r="CT50" s="519"/>
    </row>
    <row r="51" spans="1:98" ht="11.65" customHeight="1">
      <c r="A51" s="489"/>
      <c r="B51" s="562"/>
      <c r="C51" s="128" t="s">
        <v>62</v>
      </c>
      <c r="D51" s="497"/>
      <c r="E51" s="413">
        <v>7228</v>
      </c>
      <c r="F51" s="413">
        <v>7073</v>
      </c>
      <c r="G51" s="413">
        <v>7116</v>
      </c>
      <c r="H51" s="413">
        <v>7106</v>
      </c>
      <c r="I51" s="413">
        <v>7130</v>
      </c>
      <c r="J51" s="413">
        <v>7007</v>
      </c>
      <c r="K51" s="897">
        <v>99.291037963884506</v>
      </c>
      <c r="L51" s="820"/>
      <c r="M51" s="489"/>
      <c r="N51" s="48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c r="BH51" s="519"/>
      <c r="BI51" s="519"/>
      <c r="BJ51" s="519"/>
      <c r="BK51" s="519"/>
      <c r="BL51" s="519"/>
      <c r="BM51" s="519"/>
      <c r="BN51" s="519"/>
      <c r="BO51" s="519"/>
      <c r="BP51" s="519"/>
      <c r="BQ51" s="519"/>
      <c r="BR51" s="519"/>
      <c r="BS51" s="519"/>
      <c r="BT51" s="519"/>
      <c r="BU51" s="519"/>
      <c r="BV51" s="519"/>
      <c r="BW51" s="519"/>
      <c r="BX51" s="519"/>
      <c r="BY51" s="519"/>
      <c r="BZ51" s="519"/>
      <c r="CA51" s="519"/>
      <c r="CB51" s="519"/>
      <c r="CC51" s="519"/>
      <c r="CD51" s="519"/>
      <c r="CE51" s="519"/>
      <c r="CF51" s="519"/>
      <c r="CG51" s="519"/>
      <c r="CH51" s="519"/>
      <c r="CI51" s="519"/>
      <c r="CJ51" s="519"/>
      <c r="CK51" s="519"/>
      <c r="CL51" s="519"/>
      <c r="CM51" s="519"/>
      <c r="CN51" s="519"/>
      <c r="CO51" s="519"/>
      <c r="CP51" s="519"/>
      <c r="CQ51" s="519"/>
      <c r="CR51" s="519"/>
      <c r="CS51" s="519"/>
      <c r="CT51" s="519"/>
    </row>
    <row r="52" spans="1:98" ht="11.65" customHeight="1">
      <c r="A52" s="489"/>
      <c r="B52" s="562"/>
      <c r="C52" s="128" t="s">
        <v>57</v>
      </c>
      <c r="D52" s="497"/>
      <c r="E52" s="413">
        <v>3647</v>
      </c>
      <c r="F52" s="413">
        <v>3642</v>
      </c>
      <c r="G52" s="413">
        <v>3673</v>
      </c>
      <c r="H52" s="413">
        <v>3766</v>
      </c>
      <c r="I52" s="413">
        <v>3779</v>
      </c>
      <c r="J52" s="413">
        <v>3747</v>
      </c>
      <c r="K52" s="897">
        <v>87.010199318122204</v>
      </c>
      <c r="L52" s="820"/>
      <c r="M52" s="489"/>
      <c r="N52" s="489"/>
    </row>
    <row r="53" spans="1:98" ht="11.65" customHeight="1">
      <c r="A53" s="489"/>
      <c r="B53" s="562"/>
      <c r="C53" s="128" t="s">
        <v>75</v>
      </c>
      <c r="D53" s="497"/>
      <c r="E53" s="413">
        <v>7139</v>
      </c>
      <c r="F53" s="413">
        <v>7291</v>
      </c>
      <c r="G53" s="413">
        <v>7377</v>
      </c>
      <c r="H53" s="413">
        <v>7345</v>
      </c>
      <c r="I53" s="413">
        <v>7448</v>
      </c>
      <c r="J53" s="413">
        <v>7418</v>
      </c>
      <c r="K53" s="897">
        <v>93.245463754769105</v>
      </c>
      <c r="L53" s="820"/>
      <c r="M53" s="489"/>
      <c r="N53" s="489"/>
    </row>
    <row r="54" spans="1:98" ht="11.65" customHeight="1">
      <c r="A54" s="489"/>
      <c r="B54" s="562"/>
      <c r="C54" s="128" t="s">
        <v>77</v>
      </c>
      <c r="D54" s="497"/>
      <c r="E54" s="413">
        <v>3321</v>
      </c>
      <c r="F54" s="413">
        <v>3373</v>
      </c>
      <c r="G54" s="413">
        <v>3328</v>
      </c>
      <c r="H54" s="413">
        <v>3312</v>
      </c>
      <c r="I54" s="413">
        <v>3354</v>
      </c>
      <c r="J54" s="413">
        <v>3278</v>
      </c>
      <c r="K54" s="897">
        <v>85.089896019013693</v>
      </c>
      <c r="L54" s="820"/>
      <c r="M54" s="489"/>
      <c r="N54" s="489"/>
    </row>
    <row r="55" spans="1:98" ht="11.65" customHeight="1">
      <c r="A55" s="489"/>
      <c r="B55" s="562"/>
      <c r="C55" s="128" t="s">
        <v>61</v>
      </c>
      <c r="D55" s="497"/>
      <c r="E55" s="413">
        <v>5280</v>
      </c>
      <c r="F55" s="413">
        <v>5265</v>
      </c>
      <c r="G55" s="413">
        <v>5313</v>
      </c>
      <c r="H55" s="413">
        <v>5336</v>
      </c>
      <c r="I55" s="413">
        <v>5367</v>
      </c>
      <c r="J55" s="413">
        <v>5274</v>
      </c>
      <c r="K55" s="897">
        <v>95.758515128875601</v>
      </c>
      <c r="L55" s="820"/>
      <c r="M55" s="489"/>
      <c r="N55" s="489"/>
    </row>
    <row r="56" spans="1:98" ht="11.65" customHeight="1">
      <c r="A56" s="489"/>
      <c r="B56" s="562"/>
      <c r="C56" s="128" t="s">
        <v>60</v>
      </c>
      <c r="D56" s="497"/>
      <c r="E56" s="413">
        <v>43998</v>
      </c>
      <c r="F56" s="413">
        <v>42202</v>
      </c>
      <c r="G56" s="413">
        <v>39422</v>
      </c>
      <c r="H56" s="413">
        <v>39033</v>
      </c>
      <c r="I56" s="413">
        <v>39581</v>
      </c>
      <c r="J56" s="413">
        <v>38564</v>
      </c>
      <c r="K56" s="897">
        <v>91.7542382626999</v>
      </c>
      <c r="L56" s="820"/>
      <c r="M56" s="489"/>
      <c r="N56" s="489"/>
    </row>
    <row r="57" spans="1:98" ht="11.65" customHeight="1">
      <c r="A57" s="489"/>
      <c r="B57" s="562"/>
      <c r="C57" s="128" t="s">
        <v>58</v>
      </c>
      <c r="D57" s="497"/>
      <c r="E57" s="413">
        <v>3399</v>
      </c>
      <c r="F57" s="413">
        <v>3423</v>
      </c>
      <c r="G57" s="413">
        <v>3361</v>
      </c>
      <c r="H57" s="413">
        <v>3358</v>
      </c>
      <c r="I57" s="413">
        <v>3414</v>
      </c>
      <c r="J57" s="413">
        <v>3251</v>
      </c>
      <c r="K57" s="897">
        <v>89.002356083086099</v>
      </c>
      <c r="L57" s="820"/>
      <c r="M57" s="489"/>
      <c r="N57" s="489"/>
    </row>
    <row r="58" spans="1:98" ht="11.65" customHeight="1">
      <c r="A58" s="489"/>
      <c r="B58" s="562"/>
      <c r="C58" s="128" t="s">
        <v>64</v>
      </c>
      <c r="D58" s="497"/>
      <c r="E58" s="413">
        <v>66379</v>
      </c>
      <c r="F58" s="413">
        <v>66088</v>
      </c>
      <c r="G58" s="413">
        <v>65044</v>
      </c>
      <c r="H58" s="413">
        <v>63968</v>
      </c>
      <c r="I58" s="413">
        <v>64436</v>
      </c>
      <c r="J58" s="413">
        <v>63460</v>
      </c>
      <c r="K58" s="897">
        <v>90.4314114128222</v>
      </c>
      <c r="L58" s="820"/>
      <c r="M58" s="489"/>
      <c r="N58" s="489"/>
    </row>
    <row r="59" spans="1:98" ht="11.65" customHeight="1">
      <c r="A59" s="489"/>
      <c r="B59" s="562"/>
      <c r="C59" s="128" t="s">
        <v>80</v>
      </c>
      <c r="D59" s="497"/>
      <c r="E59" s="413">
        <v>6038</v>
      </c>
      <c r="F59" s="413">
        <v>6105</v>
      </c>
      <c r="G59" s="413">
        <v>6141</v>
      </c>
      <c r="H59" s="413">
        <v>6127</v>
      </c>
      <c r="I59" s="413">
        <v>6217</v>
      </c>
      <c r="J59" s="413">
        <v>6009</v>
      </c>
      <c r="K59" s="897">
        <v>90.854245159173004</v>
      </c>
      <c r="L59" s="820"/>
      <c r="M59" s="489"/>
      <c r="N59" s="489"/>
    </row>
    <row r="60" spans="1:98" ht="11.65" customHeight="1">
      <c r="A60" s="489"/>
      <c r="B60" s="562"/>
      <c r="C60" s="128" t="s">
        <v>59</v>
      </c>
      <c r="D60" s="497"/>
      <c r="E60" s="413">
        <v>17440</v>
      </c>
      <c r="F60" s="413">
        <v>16369</v>
      </c>
      <c r="G60" s="413">
        <v>16828</v>
      </c>
      <c r="H60" s="413">
        <v>16830</v>
      </c>
      <c r="I60" s="413">
        <v>17506</v>
      </c>
      <c r="J60" s="413">
        <v>17405</v>
      </c>
      <c r="K60" s="897">
        <v>96.398522578812802</v>
      </c>
      <c r="L60" s="820"/>
      <c r="M60" s="489"/>
      <c r="N60" s="489"/>
    </row>
    <row r="61" spans="1:98" ht="11.65" customHeight="1">
      <c r="A61" s="489"/>
      <c r="B61" s="562"/>
      <c r="C61" s="128" t="s">
        <v>66</v>
      </c>
      <c r="D61" s="497"/>
      <c r="E61" s="413">
        <v>2625</v>
      </c>
      <c r="F61" s="413">
        <v>2603</v>
      </c>
      <c r="G61" s="413">
        <v>2581</v>
      </c>
      <c r="H61" s="413">
        <v>2486</v>
      </c>
      <c r="I61" s="413">
        <v>2575</v>
      </c>
      <c r="J61" s="413">
        <v>2625</v>
      </c>
      <c r="K61" s="897">
        <v>94.766816976127302</v>
      </c>
      <c r="L61" s="820"/>
      <c r="M61" s="489"/>
      <c r="N61" s="489"/>
    </row>
    <row r="62" spans="1:98" ht="11.65" customHeight="1">
      <c r="A62" s="489"/>
      <c r="B62" s="562"/>
      <c r="C62" s="128" t="s">
        <v>68</v>
      </c>
      <c r="D62" s="497"/>
      <c r="E62" s="413">
        <v>5117</v>
      </c>
      <c r="F62" s="413">
        <v>5172</v>
      </c>
      <c r="G62" s="413">
        <v>5198</v>
      </c>
      <c r="H62" s="413">
        <v>5233</v>
      </c>
      <c r="I62" s="413">
        <v>5355</v>
      </c>
      <c r="J62" s="413">
        <v>5266</v>
      </c>
      <c r="K62" s="897">
        <v>96.472385321100901</v>
      </c>
      <c r="L62" s="820"/>
      <c r="M62" s="489"/>
      <c r="N62" s="489"/>
    </row>
    <row r="63" spans="1:98" ht="11.65" customHeight="1">
      <c r="A63" s="489"/>
      <c r="B63" s="562"/>
      <c r="C63" s="128" t="s">
        <v>78</v>
      </c>
      <c r="D63" s="497"/>
      <c r="E63" s="413">
        <v>7282</v>
      </c>
      <c r="F63" s="413">
        <v>7128</v>
      </c>
      <c r="G63" s="413">
        <v>7038</v>
      </c>
      <c r="H63" s="413">
        <v>6806</v>
      </c>
      <c r="I63" s="413">
        <v>6997</v>
      </c>
      <c r="J63" s="413">
        <v>6890</v>
      </c>
      <c r="K63" s="897">
        <v>90.111695990770102</v>
      </c>
      <c r="L63" s="820"/>
      <c r="M63" s="489"/>
      <c r="N63" s="489"/>
    </row>
    <row r="64" spans="1:98" ht="11.25" customHeight="1">
      <c r="A64" s="489"/>
      <c r="B64" s="562"/>
      <c r="C64" s="128" t="s">
        <v>142</v>
      </c>
      <c r="D64" s="497"/>
      <c r="E64" s="413">
        <v>17765</v>
      </c>
      <c r="F64" s="413">
        <v>17822</v>
      </c>
      <c r="G64" s="413">
        <v>17721</v>
      </c>
      <c r="H64" s="413">
        <v>17432</v>
      </c>
      <c r="I64" s="413">
        <v>17499</v>
      </c>
      <c r="J64" s="413">
        <v>17609</v>
      </c>
      <c r="K64" s="897">
        <v>67.262210028878997</v>
      </c>
      <c r="L64" s="820"/>
      <c r="M64" s="489"/>
      <c r="N64" s="489"/>
    </row>
    <row r="65" spans="1:14" ht="11.65" customHeight="1">
      <c r="A65" s="489"/>
      <c r="B65" s="562"/>
      <c r="C65" s="128" t="s">
        <v>143</v>
      </c>
      <c r="D65" s="497"/>
      <c r="E65" s="413">
        <v>5074</v>
      </c>
      <c r="F65" s="413">
        <v>4995</v>
      </c>
      <c r="G65" s="413">
        <v>4918</v>
      </c>
      <c r="H65" s="413">
        <v>4848</v>
      </c>
      <c r="I65" s="413">
        <v>5044</v>
      </c>
      <c r="J65" s="413">
        <v>5041</v>
      </c>
      <c r="K65" s="897">
        <v>87.005968410661396</v>
      </c>
      <c r="L65" s="820"/>
      <c r="M65" s="489"/>
      <c r="N65" s="489"/>
    </row>
    <row r="66" spans="1:14" s="824" customFormat="1" ht="8.25" customHeight="1">
      <c r="A66" s="821"/>
      <c r="B66" s="822"/>
      <c r="C66" s="1657" t="s">
        <v>629</v>
      </c>
      <c r="D66" s="1657"/>
      <c r="E66" s="1657"/>
      <c r="F66" s="1657"/>
      <c r="G66" s="1657"/>
      <c r="H66" s="1657"/>
      <c r="I66" s="1657"/>
      <c r="J66" s="1657"/>
      <c r="K66" s="1657"/>
      <c r="L66" s="1657"/>
      <c r="M66" s="823"/>
      <c r="N66" s="821"/>
    </row>
    <row r="67" spans="1:14" ht="10.5" customHeight="1">
      <c r="A67" s="489"/>
      <c r="B67" s="822"/>
      <c r="C67" s="567" t="s">
        <v>448</v>
      </c>
      <c r="D67" s="497"/>
      <c r="E67" s="825"/>
      <c r="F67" s="825"/>
      <c r="G67" s="825"/>
      <c r="H67" s="825"/>
      <c r="I67" s="538" t="s">
        <v>146</v>
      </c>
      <c r="J67" s="690"/>
      <c r="K67" s="690"/>
      <c r="L67" s="690"/>
      <c r="M67" s="631"/>
      <c r="N67" s="489"/>
    </row>
    <row r="68" spans="1:14" ht="9.75" customHeight="1">
      <c r="A68" s="489"/>
      <c r="B68" s="826"/>
      <c r="C68" s="827" t="s">
        <v>272</v>
      </c>
      <c r="D68" s="497"/>
      <c r="E68" s="825"/>
      <c r="F68" s="825"/>
      <c r="G68" s="825"/>
      <c r="H68" s="825"/>
      <c r="I68" s="828"/>
      <c r="J68" s="690"/>
      <c r="K68" s="690"/>
      <c r="L68" s="690"/>
      <c r="M68" s="631"/>
      <c r="N68" s="489"/>
    </row>
    <row r="69" spans="1:14" ht="13.5" customHeight="1">
      <c r="A69" s="489"/>
      <c r="B69" s="829">
        <v>18</v>
      </c>
      <c r="C69" s="1624">
        <v>41821</v>
      </c>
      <c r="D69" s="1624"/>
      <c r="E69" s="1624"/>
      <c r="F69" s="1624"/>
      <c r="G69" s="499"/>
      <c r="H69" s="499"/>
      <c r="I69" s="499"/>
      <c r="J69" s="499"/>
      <c r="K69" s="499"/>
      <c r="L69" s="499"/>
      <c r="M69" s="499"/>
      <c r="N69" s="499"/>
    </row>
    <row r="70" spans="1:14" ht="13.5" customHeight="1">
      <c r="A70" s="519"/>
      <c r="B70" s="519"/>
      <c r="C70" s="519"/>
      <c r="D70" s="519"/>
      <c r="E70" s="519"/>
      <c r="F70" s="519"/>
      <c r="G70" s="519"/>
      <c r="H70" s="519"/>
      <c r="I70" s="519"/>
      <c r="J70" s="519"/>
      <c r="K70" s="519"/>
      <c r="L70" s="830"/>
      <c r="M70" s="519"/>
      <c r="N70" s="519"/>
    </row>
    <row r="71" spans="1:14">
      <c r="A71" s="519"/>
      <c r="B71" s="519"/>
      <c r="C71" s="519"/>
      <c r="D71" s="519"/>
      <c r="E71" s="831"/>
      <c r="F71" s="831"/>
      <c r="G71" s="831"/>
      <c r="H71" s="831"/>
      <c r="I71" s="831"/>
      <c r="J71" s="831"/>
      <c r="K71" s="831"/>
      <c r="L71" s="831"/>
      <c r="M71" s="831"/>
      <c r="N71" s="831"/>
    </row>
    <row r="72" spans="1:14">
      <c r="A72" s="519"/>
      <c r="B72" s="519"/>
      <c r="C72" s="519"/>
      <c r="D72" s="519"/>
      <c r="E72" s="519"/>
      <c r="F72" s="519" t="s">
        <v>34</v>
      </c>
      <c r="G72" s="519"/>
      <c r="H72" s="519"/>
      <c r="I72" s="519"/>
      <c r="J72" s="519"/>
      <c r="K72" s="519"/>
      <c r="L72" s="830"/>
      <c r="M72" s="519"/>
      <c r="N72" s="519"/>
    </row>
    <row r="73" spans="1:14">
      <c r="A73" s="519"/>
      <c r="B73" s="519"/>
      <c r="C73" s="519"/>
      <c r="D73" s="519"/>
      <c r="E73" s="519"/>
      <c r="F73" s="519"/>
      <c r="G73" s="519"/>
      <c r="H73" s="519"/>
      <c r="I73" s="519"/>
      <c r="J73" s="519"/>
      <c r="K73" s="519"/>
      <c r="L73" s="830"/>
      <c r="M73" s="519"/>
      <c r="N73" s="519"/>
    </row>
    <row r="74" spans="1:14">
      <c r="A74" s="519"/>
      <c r="B74" s="519"/>
      <c r="C74" s="519"/>
      <c r="D74" s="519"/>
      <c r="E74" s="519"/>
      <c r="F74" s="519"/>
      <c r="G74" s="519"/>
      <c r="H74" s="519"/>
      <c r="I74" s="519"/>
      <c r="J74" s="519"/>
      <c r="K74" s="519"/>
      <c r="L74" s="830"/>
      <c r="M74" s="519"/>
      <c r="N74" s="519"/>
    </row>
    <row r="75" spans="1:14">
      <c r="L75" s="832"/>
    </row>
    <row r="80" spans="1:14" ht="8.25" customHeight="1"/>
    <row r="82" spans="12:13" ht="9" customHeight="1">
      <c r="M82" s="505"/>
    </row>
    <row r="83" spans="12:13" ht="8.25" customHeight="1">
      <c r="L83" s="806"/>
      <c r="M83" s="806"/>
    </row>
    <row r="84" spans="12:13" ht="9.75" customHeight="1"/>
  </sheetData>
  <mergeCells count="14">
    <mergeCell ref="C69:F69"/>
    <mergeCell ref="C41:L41"/>
    <mergeCell ref="C42:D43"/>
    <mergeCell ref="K43:K44"/>
    <mergeCell ref="G30:J30"/>
    <mergeCell ref="C66:J66"/>
    <mergeCell ref="K66:L66"/>
    <mergeCell ref="F43:J43"/>
    <mergeCell ref="L1:M1"/>
    <mergeCell ref="B2:D2"/>
    <mergeCell ref="C4:L4"/>
    <mergeCell ref="C5:D6"/>
    <mergeCell ref="K6:K7"/>
    <mergeCell ref="F6:J6"/>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sheetPr codeName="Folha17">
    <tabColor theme="3"/>
  </sheetPr>
  <dimension ref="A1:U83"/>
  <sheetViews>
    <sheetView zoomScaleNormal="100" workbookViewId="0"/>
  </sheetViews>
  <sheetFormatPr defaultRowHeight="12.75"/>
  <cols>
    <col min="1" max="1" width="1" style="494" customWidth="1"/>
    <col min="2" max="2" width="2.5703125" style="494" customWidth="1"/>
    <col min="3" max="3" width="1.140625" style="494" customWidth="1"/>
    <col min="4" max="4" width="25.85546875" style="494" customWidth="1"/>
    <col min="5" max="10" width="7.5703125" style="505" customWidth="1"/>
    <col min="11" max="11" width="7.5703125" style="540" customWidth="1"/>
    <col min="12" max="12" width="7.5703125" style="505" customWidth="1"/>
    <col min="13" max="13" width="7.5703125" style="540" customWidth="1"/>
    <col min="14" max="14" width="2.5703125" style="494" customWidth="1"/>
    <col min="15" max="15" width="1" style="494" customWidth="1"/>
    <col min="16" max="16384" width="9.140625" style="494"/>
  </cols>
  <sheetData>
    <row r="1" spans="1:15" ht="13.5" customHeight="1">
      <c r="A1" s="489"/>
      <c r="B1" s="1542" t="s">
        <v>391</v>
      </c>
      <c r="C1" s="1542"/>
      <c r="D1" s="1542"/>
      <c r="E1" s="491"/>
      <c r="F1" s="491"/>
      <c r="G1" s="491"/>
      <c r="H1" s="491"/>
      <c r="I1" s="491"/>
      <c r="J1" s="492"/>
      <c r="K1" s="836"/>
      <c r="L1" s="836"/>
      <c r="M1" s="836"/>
      <c r="N1" s="493"/>
      <c r="O1" s="489"/>
    </row>
    <row r="2" spans="1:15" ht="6" customHeight="1">
      <c r="A2" s="489"/>
      <c r="B2" s="1659"/>
      <c r="C2" s="1659"/>
      <c r="D2" s="1659"/>
      <c r="E2" s="495"/>
      <c r="F2" s="496"/>
      <c r="G2" s="496"/>
      <c r="H2" s="496"/>
      <c r="I2" s="496"/>
      <c r="J2" s="496"/>
      <c r="K2" s="497"/>
      <c r="L2" s="496"/>
      <c r="M2" s="497"/>
      <c r="N2" s="498"/>
      <c r="O2" s="489"/>
    </row>
    <row r="3" spans="1:15" ht="13.5" customHeight="1" thickBot="1">
      <c r="A3" s="489"/>
      <c r="B3" s="499"/>
      <c r="C3" s="499"/>
      <c r="D3" s="499"/>
      <c r="E3" s="496"/>
      <c r="F3" s="496"/>
      <c r="G3" s="496"/>
      <c r="H3" s="496"/>
      <c r="I3" s="496" t="s">
        <v>34</v>
      </c>
      <c r="J3" s="496"/>
      <c r="K3" s="685"/>
      <c r="L3" s="496"/>
      <c r="M3" s="685" t="s">
        <v>74</v>
      </c>
      <c r="N3" s="500"/>
      <c r="O3" s="489"/>
    </row>
    <row r="4" spans="1:15" s="503" customFormat="1" ht="13.5" customHeight="1" thickBot="1">
      <c r="A4" s="501"/>
      <c r="B4" s="502"/>
      <c r="C4" s="1660" t="s">
        <v>0</v>
      </c>
      <c r="D4" s="1661"/>
      <c r="E4" s="1661"/>
      <c r="F4" s="1661"/>
      <c r="G4" s="1661"/>
      <c r="H4" s="1661"/>
      <c r="I4" s="1661"/>
      <c r="J4" s="1661"/>
      <c r="K4" s="1661"/>
      <c r="L4" s="1661"/>
      <c r="M4" s="1662"/>
      <c r="N4" s="500"/>
      <c r="O4" s="489"/>
    </row>
    <row r="5" spans="1:15" ht="4.5" customHeight="1">
      <c r="A5" s="489"/>
      <c r="B5" s="499"/>
      <c r="C5" s="1536" t="s">
        <v>79</v>
      </c>
      <c r="D5" s="1536"/>
      <c r="F5" s="1170"/>
      <c r="G5" s="1170"/>
      <c r="H5" s="1170"/>
      <c r="I5" s="506"/>
      <c r="J5" s="506"/>
      <c r="K5" s="506"/>
      <c r="L5" s="506"/>
      <c r="M5" s="506"/>
      <c r="N5" s="500"/>
      <c r="O5" s="489"/>
    </row>
    <row r="6" spans="1:15" ht="12" customHeight="1">
      <c r="A6" s="489"/>
      <c r="B6" s="499"/>
      <c r="C6" s="1536"/>
      <c r="D6" s="1536"/>
      <c r="E6" s="1544" t="s">
        <v>608</v>
      </c>
      <c r="F6" s="1544"/>
      <c r="G6" s="1544"/>
      <c r="H6" s="1544"/>
      <c r="I6" s="1544" t="s">
        <v>609</v>
      </c>
      <c r="J6" s="1544"/>
      <c r="K6" s="1544"/>
      <c r="L6" s="1544"/>
      <c r="M6" s="1544"/>
      <c r="N6" s="500"/>
      <c r="O6" s="489"/>
    </row>
    <row r="7" spans="1:15" s="503" customFormat="1" ht="12.75" customHeight="1">
      <c r="A7" s="501"/>
      <c r="B7" s="502"/>
      <c r="C7" s="508"/>
      <c r="D7" s="508"/>
      <c r="E7" s="901" t="s">
        <v>98</v>
      </c>
      <c r="F7" s="1064" t="s">
        <v>97</v>
      </c>
      <c r="G7" s="901" t="s">
        <v>96</v>
      </c>
      <c r="H7" s="1064" t="s">
        <v>95</v>
      </c>
      <c r="I7" s="1063" t="s">
        <v>94</v>
      </c>
      <c r="J7" s="1064" t="s">
        <v>105</v>
      </c>
      <c r="K7" s="1064" t="s">
        <v>104</v>
      </c>
      <c r="L7" s="1064" t="s">
        <v>103</v>
      </c>
      <c r="M7" s="1064" t="s">
        <v>102</v>
      </c>
      <c r="N7" s="500"/>
      <c r="O7" s="489"/>
    </row>
    <row r="8" spans="1:15" s="512" customFormat="1" ht="13.5" customHeight="1">
      <c r="A8" s="509"/>
      <c r="B8" s="510"/>
      <c r="C8" s="1663" t="s">
        <v>147</v>
      </c>
      <c r="D8" s="1663"/>
      <c r="E8" s="511"/>
      <c r="F8" s="511"/>
      <c r="G8" s="511"/>
      <c r="H8" s="511"/>
      <c r="I8" s="511"/>
      <c r="J8" s="511"/>
      <c r="K8" s="511"/>
      <c r="L8" s="511"/>
      <c r="M8" s="511"/>
      <c r="N8" s="500"/>
      <c r="O8" s="489"/>
    </row>
    <row r="9" spans="1:15" ht="11.25" customHeight="1">
      <c r="A9" s="489"/>
      <c r="B9" s="499"/>
      <c r="C9" s="128" t="s">
        <v>148</v>
      </c>
      <c r="D9" s="513"/>
      <c r="E9" s="115">
        <v>271774</v>
      </c>
      <c r="F9" s="115">
        <v>270647</v>
      </c>
      <c r="G9" s="115">
        <v>269916</v>
      </c>
      <c r="H9" s="115">
        <v>269108</v>
      </c>
      <c r="I9" s="115">
        <v>267990</v>
      </c>
      <c r="J9" s="115">
        <v>266584</v>
      </c>
      <c r="K9" s="115">
        <v>265580</v>
      </c>
      <c r="L9" s="115">
        <v>264555</v>
      </c>
      <c r="M9" s="115">
        <v>263876</v>
      </c>
      <c r="N9" s="500"/>
      <c r="O9" s="489"/>
    </row>
    <row r="10" spans="1:15" ht="11.25" customHeight="1">
      <c r="A10" s="489"/>
      <c r="B10" s="499"/>
      <c r="C10" s="128"/>
      <c r="D10" s="514" t="s">
        <v>73</v>
      </c>
      <c r="E10" s="515">
        <v>140076</v>
      </c>
      <c r="F10" s="515">
        <v>139682</v>
      </c>
      <c r="G10" s="515">
        <v>139435</v>
      </c>
      <c r="H10" s="515">
        <v>139121</v>
      </c>
      <c r="I10" s="515">
        <v>138678</v>
      </c>
      <c r="J10" s="515">
        <v>138059</v>
      </c>
      <c r="K10" s="515">
        <v>137618</v>
      </c>
      <c r="L10" s="515">
        <v>137218</v>
      </c>
      <c r="M10" s="515">
        <v>136971</v>
      </c>
      <c r="N10" s="500"/>
      <c r="O10" s="489"/>
    </row>
    <row r="11" spans="1:15" ht="11.25" customHeight="1">
      <c r="A11" s="489"/>
      <c r="B11" s="499"/>
      <c r="C11" s="128"/>
      <c r="D11" s="514" t="s">
        <v>72</v>
      </c>
      <c r="E11" s="515">
        <v>131698</v>
      </c>
      <c r="F11" s="515">
        <v>130965</v>
      </c>
      <c r="G11" s="515">
        <v>130481</v>
      </c>
      <c r="H11" s="515">
        <v>129987</v>
      </c>
      <c r="I11" s="515">
        <v>129312</v>
      </c>
      <c r="J11" s="515">
        <v>128525</v>
      </c>
      <c r="K11" s="515">
        <v>127962</v>
      </c>
      <c r="L11" s="515">
        <v>127337</v>
      </c>
      <c r="M11" s="515">
        <v>126905</v>
      </c>
      <c r="N11" s="500"/>
      <c r="O11" s="489"/>
    </row>
    <row r="12" spans="1:15" ht="11.25" customHeight="1">
      <c r="A12" s="489"/>
      <c r="B12" s="499"/>
      <c r="C12" s="128" t="s">
        <v>149</v>
      </c>
      <c r="D12" s="513"/>
      <c r="E12" s="115">
        <v>2009408</v>
      </c>
      <c r="F12" s="115">
        <v>2011225</v>
      </c>
      <c r="G12" s="115">
        <v>2014259</v>
      </c>
      <c r="H12" s="115">
        <v>2016728</v>
      </c>
      <c r="I12" s="115">
        <v>2018135</v>
      </c>
      <c r="J12" s="115">
        <v>2015178</v>
      </c>
      <c r="K12" s="115">
        <v>2013509</v>
      </c>
      <c r="L12" s="115">
        <v>2012528</v>
      </c>
      <c r="M12" s="115">
        <v>2011952</v>
      </c>
      <c r="N12" s="500"/>
      <c r="O12" s="489"/>
    </row>
    <row r="13" spans="1:15" ht="11.25" customHeight="1">
      <c r="A13" s="489"/>
      <c r="B13" s="499"/>
      <c r="C13" s="128"/>
      <c r="D13" s="514" t="s">
        <v>73</v>
      </c>
      <c r="E13" s="515">
        <v>945522</v>
      </c>
      <c r="F13" s="515">
        <v>946012</v>
      </c>
      <c r="G13" s="515">
        <v>947251</v>
      </c>
      <c r="H13" s="515">
        <v>948350</v>
      </c>
      <c r="I13" s="515">
        <v>948614</v>
      </c>
      <c r="J13" s="515">
        <v>947029</v>
      </c>
      <c r="K13" s="515">
        <v>946356</v>
      </c>
      <c r="L13" s="515">
        <v>946166</v>
      </c>
      <c r="M13" s="515">
        <v>945855</v>
      </c>
      <c r="N13" s="500"/>
      <c r="O13" s="489"/>
    </row>
    <row r="14" spans="1:15" ht="11.25" customHeight="1">
      <c r="A14" s="489"/>
      <c r="B14" s="499"/>
      <c r="C14" s="128"/>
      <c r="D14" s="514" t="s">
        <v>72</v>
      </c>
      <c r="E14" s="515">
        <v>1063886</v>
      </c>
      <c r="F14" s="515">
        <v>1065213</v>
      </c>
      <c r="G14" s="515">
        <v>1067008</v>
      </c>
      <c r="H14" s="515">
        <v>1068378</v>
      </c>
      <c r="I14" s="515">
        <v>1069521</v>
      </c>
      <c r="J14" s="515">
        <v>1068149</v>
      </c>
      <c r="K14" s="515">
        <v>1067153</v>
      </c>
      <c r="L14" s="515">
        <v>1066362</v>
      </c>
      <c r="M14" s="515">
        <v>1066097</v>
      </c>
      <c r="N14" s="500"/>
      <c r="O14" s="489"/>
    </row>
    <row r="15" spans="1:15" ht="11.25" customHeight="1">
      <c r="A15" s="489"/>
      <c r="B15" s="499"/>
      <c r="C15" s="128" t="s">
        <v>150</v>
      </c>
      <c r="D15" s="513"/>
      <c r="E15" s="115">
        <v>708207</v>
      </c>
      <c r="F15" s="115">
        <v>709403</v>
      </c>
      <c r="G15" s="115">
        <v>710999</v>
      </c>
      <c r="H15" s="115">
        <v>712726</v>
      </c>
      <c r="I15" s="115">
        <v>715457</v>
      </c>
      <c r="J15" s="115">
        <v>714635</v>
      </c>
      <c r="K15" s="115">
        <v>714068</v>
      </c>
      <c r="L15" s="115">
        <v>716193</v>
      </c>
      <c r="M15" s="115">
        <v>717420</v>
      </c>
      <c r="N15" s="500"/>
      <c r="O15" s="489"/>
    </row>
    <row r="16" spans="1:15" ht="11.25" customHeight="1">
      <c r="A16" s="489"/>
      <c r="B16" s="499"/>
      <c r="C16" s="128"/>
      <c r="D16" s="514" t="s">
        <v>73</v>
      </c>
      <c r="E16" s="515">
        <v>128834</v>
      </c>
      <c r="F16" s="515">
        <v>129378</v>
      </c>
      <c r="G16" s="515">
        <v>130121</v>
      </c>
      <c r="H16" s="515">
        <v>130743</v>
      </c>
      <c r="I16" s="515">
        <v>131642</v>
      </c>
      <c r="J16" s="515">
        <v>131422</v>
      </c>
      <c r="K16" s="515">
        <v>131137</v>
      </c>
      <c r="L16" s="515">
        <v>131932</v>
      </c>
      <c r="M16" s="515">
        <v>132300</v>
      </c>
      <c r="N16" s="500"/>
      <c r="O16" s="489"/>
    </row>
    <row r="17" spans="1:21" ht="11.25" customHeight="1">
      <c r="A17" s="489"/>
      <c r="B17" s="499"/>
      <c r="C17" s="128"/>
      <c r="D17" s="514" t="s">
        <v>72</v>
      </c>
      <c r="E17" s="515">
        <v>579373</v>
      </c>
      <c r="F17" s="515">
        <v>580025</v>
      </c>
      <c r="G17" s="515">
        <v>580878</v>
      </c>
      <c r="H17" s="515">
        <v>581983</v>
      </c>
      <c r="I17" s="515">
        <v>583815</v>
      </c>
      <c r="J17" s="515">
        <v>583213</v>
      </c>
      <c r="K17" s="515">
        <v>582931</v>
      </c>
      <c r="L17" s="515">
        <v>584261</v>
      </c>
      <c r="M17" s="515">
        <v>585120</v>
      </c>
      <c r="N17" s="500"/>
      <c r="O17" s="489"/>
    </row>
    <row r="18" spans="1:21" ht="9.75" customHeight="1">
      <c r="A18" s="489"/>
      <c r="B18" s="499"/>
      <c r="C18" s="1664" t="s">
        <v>630</v>
      </c>
      <c r="D18" s="1664"/>
      <c r="E18" s="1664"/>
      <c r="F18" s="1664"/>
      <c r="G18" s="1664"/>
      <c r="H18" s="1664"/>
      <c r="I18" s="1664"/>
      <c r="J18" s="1664"/>
      <c r="K18" s="1664"/>
      <c r="L18" s="1664"/>
      <c r="M18" s="1664"/>
      <c r="N18" s="500"/>
      <c r="O18" s="118"/>
    </row>
    <row r="19" spans="1:21" ht="9" customHeight="1" thickBot="1">
      <c r="A19" s="489"/>
      <c r="B19" s="499"/>
      <c r="C19" s="838"/>
      <c r="D19" s="838"/>
      <c r="E19" s="838"/>
      <c r="F19" s="838"/>
      <c r="G19" s="838"/>
      <c r="H19" s="838"/>
      <c r="I19" s="838"/>
      <c r="J19" s="838"/>
      <c r="K19" s="838"/>
      <c r="L19" s="838"/>
      <c r="M19" s="838"/>
      <c r="N19" s="500"/>
      <c r="O19" s="118"/>
    </row>
    <row r="20" spans="1:21" ht="15" customHeight="1" thickBot="1">
      <c r="A20" s="489"/>
      <c r="B20" s="499"/>
      <c r="C20" s="1647" t="s">
        <v>360</v>
      </c>
      <c r="D20" s="1648"/>
      <c r="E20" s="1648"/>
      <c r="F20" s="1648"/>
      <c r="G20" s="1648"/>
      <c r="H20" s="1648"/>
      <c r="I20" s="1648"/>
      <c r="J20" s="1648"/>
      <c r="K20" s="1648"/>
      <c r="L20" s="1648"/>
      <c r="M20" s="1649"/>
      <c r="N20" s="500"/>
      <c r="O20" s="489"/>
    </row>
    <row r="21" spans="1:21" ht="9.75" customHeight="1">
      <c r="A21" s="489"/>
      <c r="B21" s="499"/>
      <c r="C21" s="119" t="s">
        <v>79</v>
      </c>
      <c r="D21" s="497"/>
      <c r="E21" s="516"/>
      <c r="F21" s="516"/>
      <c r="G21" s="516"/>
      <c r="H21" s="516"/>
      <c r="I21" s="516"/>
      <c r="J21" s="516"/>
      <c r="K21" s="516"/>
      <c r="L21" s="516"/>
      <c r="M21" s="516"/>
      <c r="N21" s="500"/>
      <c r="O21" s="489"/>
    </row>
    <row r="22" spans="1:21" ht="13.5" customHeight="1">
      <c r="A22" s="489"/>
      <c r="B22" s="499"/>
      <c r="C22" s="1663" t="s">
        <v>151</v>
      </c>
      <c r="D22" s="1663"/>
      <c r="E22" s="494"/>
      <c r="F22" s="511"/>
      <c r="G22" s="511"/>
      <c r="H22" s="511"/>
      <c r="I22" s="511"/>
      <c r="J22" s="511"/>
      <c r="K22" s="511"/>
      <c r="L22" s="511"/>
      <c r="M22" s="511"/>
      <c r="N22" s="500"/>
      <c r="O22" s="489"/>
    </row>
    <row r="23" spans="1:21" s="503" customFormat="1" ht="11.25" customHeight="1">
      <c r="A23" s="501"/>
      <c r="B23" s="502"/>
      <c r="C23" s="120" t="s">
        <v>152</v>
      </c>
      <c r="D23" s="680"/>
      <c r="E23" s="116">
        <v>1217265</v>
      </c>
      <c r="F23" s="116">
        <v>1176286</v>
      </c>
      <c r="G23" s="116">
        <v>1181583</v>
      </c>
      <c r="H23" s="116">
        <v>1183615</v>
      </c>
      <c r="I23" s="116">
        <v>1154308</v>
      </c>
      <c r="J23" s="116">
        <v>1159075</v>
      </c>
      <c r="K23" s="116">
        <v>1162014</v>
      </c>
      <c r="L23" s="116">
        <v>1163669</v>
      </c>
      <c r="M23" s="116">
        <v>1163822</v>
      </c>
      <c r="N23" s="500"/>
      <c r="O23" s="501"/>
    </row>
    <row r="24" spans="1:21" ht="11.25" customHeight="1">
      <c r="A24" s="489"/>
      <c r="B24" s="499"/>
      <c r="C24" s="1665" t="s">
        <v>411</v>
      </c>
      <c r="D24" s="1665"/>
      <c r="E24" s="116">
        <v>77403</v>
      </c>
      <c r="F24" s="116">
        <v>77931</v>
      </c>
      <c r="G24" s="116">
        <v>78732</v>
      </c>
      <c r="H24" s="116">
        <v>79046</v>
      </c>
      <c r="I24" s="116">
        <v>73845</v>
      </c>
      <c r="J24" s="116">
        <v>74186</v>
      </c>
      <c r="K24" s="116">
        <v>74466</v>
      </c>
      <c r="L24" s="116">
        <v>74609</v>
      </c>
      <c r="M24" s="116">
        <v>74566</v>
      </c>
      <c r="N24" s="517"/>
      <c r="O24" s="489"/>
    </row>
    <row r="25" spans="1:21" ht="11.25" customHeight="1">
      <c r="A25" s="489"/>
      <c r="B25" s="499"/>
      <c r="C25" s="1658" t="s">
        <v>153</v>
      </c>
      <c r="D25" s="1658"/>
      <c r="E25" s="116">
        <v>3168</v>
      </c>
      <c r="F25" s="116">
        <v>1505</v>
      </c>
      <c r="G25" s="116">
        <v>1505</v>
      </c>
      <c r="H25" s="116">
        <v>2875</v>
      </c>
      <c r="I25" s="116">
        <v>2770</v>
      </c>
      <c r="J25" s="116">
        <v>3926</v>
      </c>
      <c r="K25" s="116">
        <v>3761</v>
      </c>
      <c r="L25" s="116">
        <v>4624</v>
      </c>
      <c r="M25" s="116">
        <v>5133</v>
      </c>
      <c r="N25" s="500"/>
      <c r="O25" s="519"/>
    </row>
    <row r="26" spans="1:21" ht="11.25" customHeight="1">
      <c r="A26" s="489"/>
      <c r="B26" s="499"/>
      <c r="C26" s="1665" t="s">
        <v>154</v>
      </c>
      <c r="D26" s="1665"/>
      <c r="E26" s="121">
        <v>13113</v>
      </c>
      <c r="F26" s="121">
        <v>13115</v>
      </c>
      <c r="G26" s="121">
        <v>13125</v>
      </c>
      <c r="H26" s="121">
        <v>13133</v>
      </c>
      <c r="I26" s="121">
        <v>13123</v>
      </c>
      <c r="J26" s="121">
        <v>13131</v>
      </c>
      <c r="K26" s="121">
        <v>13125</v>
      </c>
      <c r="L26" s="121">
        <v>13117</v>
      </c>
      <c r="M26" s="121">
        <v>13098</v>
      </c>
      <c r="N26" s="500"/>
      <c r="O26" s="489"/>
    </row>
    <row r="27" spans="1:21" ht="11.25" customHeight="1">
      <c r="A27" s="489"/>
      <c r="B27" s="499"/>
      <c r="C27" s="1665" t="s">
        <v>412</v>
      </c>
      <c r="D27" s="1665"/>
      <c r="E27" s="116">
        <v>12514</v>
      </c>
      <c r="F27" s="116">
        <v>12492</v>
      </c>
      <c r="G27" s="116">
        <v>12507</v>
      </c>
      <c r="H27" s="116">
        <v>12490</v>
      </c>
      <c r="I27" s="116">
        <v>12353</v>
      </c>
      <c r="J27" s="116">
        <v>12343</v>
      </c>
      <c r="K27" s="116">
        <v>12303</v>
      </c>
      <c r="L27" s="116">
        <v>12248</v>
      </c>
      <c r="M27" s="116">
        <v>12165</v>
      </c>
      <c r="N27" s="500"/>
      <c r="O27" s="489"/>
    </row>
    <row r="28" spans="1:21" s="524" customFormat="1" ht="9.75" customHeight="1">
      <c r="A28" s="520"/>
      <c r="B28" s="521"/>
      <c r="C28" s="1664" t="s">
        <v>631</v>
      </c>
      <c r="D28" s="1664"/>
      <c r="E28" s="1664"/>
      <c r="F28" s="1664"/>
      <c r="G28" s="1664"/>
      <c r="H28" s="1664"/>
      <c r="I28" s="1664"/>
      <c r="J28" s="1664"/>
      <c r="K28" s="1664"/>
      <c r="L28" s="1664"/>
      <c r="M28" s="1664"/>
      <c r="N28" s="522"/>
      <c r="O28" s="523"/>
    </row>
    <row r="29" spans="1:21" ht="9" customHeight="1" thickBot="1">
      <c r="A29" s="489"/>
      <c r="B29" s="499"/>
      <c r="C29" s="499"/>
      <c r="D29" s="499"/>
      <c r="E29" s="496"/>
      <c r="F29" s="496"/>
      <c r="G29" s="496"/>
      <c r="H29" s="496"/>
      <c r="I29" s="496"/>
      <c r="J29" s="496"/>
      <c r="K29" s="497"/>
      <c r="L29" s="496"/>
      <c r="M29" s="497"/>
      <c r="N29" s="500"/>
      <c r="O29" s="525"/>
    </row>
    <row r="30" spans="1:21" ht="13.5" customHeight="1" thickBot="1">
      <c r="A30" s="489"/>
      <c r="B30" s="499"/>
      <c r="C30" s="1647" t="s">
        <v>1</v>
      </c>
      <c r="D30" s="1648"/>
      <c r="E30" s="1648"/>
      <c r="F30" s="1648"/>
      <c r="G30" s="1648"/>
      <c r="H30" s="1648"/>
      <c r="I30" s="1648"/>
      <c r="J30" s="1648"/>
      <c r="K30" s="1648"/>
      <c r="L30" s="1648"/>
      <c r="M30" s="1649"/>
      <c r="N30" s="500"/>
      <c r="O30" s="489"/>
    </row>
    <row r="31" spans="1:21" ht="9.75" customHeight="1">
      <c r="A31" s="489"/>
      <c r="B31" s="499"/>
      <c r="C31" s="119" t="s">
        <v>79</v>
      </c>
      <c r="D31" s="497"/>
      <c r="E31" s="526"/>
      <c r="F31" s="526"/>
      <c r="G31" s="526"/>
      <c r="H31" s="526"/>
      <c r="I31" s="526"/>
      <c r="J31" s="526"/>
      <c r="K31" s="526"/>
      <c r="L31" s="526"/>
      <c r="M31" s="526"/>
      <c r="N31" s="500"/>
      <c r="O31" s="489"/>
    </row>
    <row r="32" spans="1:21" s="531" customFormat="1" ht="13.5" customHeight="1">
      <c r="A32" s="527"/>
      <c r="B32" s="528"/>
      <c r="C32" s="1666" t="s">
        <v>385</v>
      </c>
      <c r="D32" s="1666"/>
      <c r="E32" s="529">
        <v>391858</v>
      </c>
      <c r="F32" s="529">
        <v>376024</v>
      </c>
      <c r="G32" s="529">
        <v>376891</v>
      </c>
      <c r="H32" s="529">
        <v>376922</v>
      </c>
      <c r="I32" s="529">
        <v>390481</v>
      </c>
      <c r="J32" s="529">
        <v>375718</v>
      </c>
      <c r="K32" s="529">
        <v>369033</v>
      </c>
      <c r="L32" s="529">
        <v>358748</v>
      </c>
      <c r="M32" s="529">
        <v>343272</v>
      </c>
      <c r="N32" s="530"/>
      <c r="O32" s="527"/>
      <c r="Q32" s="904"/>
      <c r="R32" s="904"/>
      <c r="S32" s="904"/>
      <c r="T32" s="904"/>
      <c r="U32" s="904"/>
    </row>
    <row r="33" spans="1:15" s="531" customFormat="1" ht="15" customHeight="1">
      <c r="A33" s="527"/>
      <c r="B33" s="528"/>
      <c r="C33" s="839" t="s">
        <v>384</v>
      </c>
      <c r="D33" s="839"/>
      <c r="E33" s="116"/>
      <c r="F33" s="116"/>
      <c r="G33" s="116"/>
      <c r="H33" s="116"/>
      <c r="I33" s="116"/>
      <c r="J33" s="116"/>
      <c r="K33" s="116"/>
      <c r="L33" s="116"/>
      <c r="M33" s="116"/>
      <c r="N33" s="530"/>
      <c r="O33" s="527"/>
    </row>
    <row r="34" spans="1:15" s="503" customFormat="1" ht="12.75" customHeight="1">
      <c r="A34" s="501"/>
      <c r="B34" s="502"/>
      <c r="C34" s="1667" t="s">
        <v>155</v>
      </c>
      <c r="D34" s="1667"/>
      <c r="E34" s="116">
        <v>327313</v>
      </c>
      <c r="F34" s="116">
        <v>312855</v>
      </c>
      <c r="G34" s="116">
        <v>310412</v>
      </c>
      <c r="H34" s="116">
        <v>309081</v>
      </c>
      <c r="I34" s="116">
        <v>319863</v>
      </c>
      <c r="J34" s="116">
        <v>305806</v>
      </c>
      <c r="K34" s="116">
        <v>299155</v>
      </c>
      <c r="L34" s="116">
        <v>289516</v>
      </c>
      <c r="M34" s="116">
        <v>277559</v>
      </c>
      <c r="N34" s="532"/>
      <c r="O34" s="501"/>
    </row>
    <row r="35" spans="1:15" s="503" customFormat="1" ht="23.25" customHeight="1">
      <c r="A35" s="501"/>
      <c r="B35" s="502"/>
      <c r="C35" s="1667" t="s">
        <v>156</v>
      </c>
      <c r="D35" s="1667"/>
      <c r="E35" s="116">
        <v>19606</v>
      </c>
      <c r="F35" s="116">
        <v>18079</v>
      </c>
      <c r="G35" s="116">
        <v>18789</v>
      </c>
      <c r="H35" s="116">
        <v>19529</v>
      </c>
      <c r="I35" s="116">
        <v>21032</v>
      </c>
      <c r="J35" s="116">
        <v>20287</v>
      </c>
      <c r="K35" s="116">
        <v>19908</v>
      </c>
      <c r="L35" s="116">
        <v>18252</v>
      </c>
      <c r="M35" s="116">
        <v>15764</v>
      </c>
      <c r="N35" s="532"/>
      <c r="O35" s="501"/>
    </row>
    <row r="36" spans="1:15" s="503" customFormat="1" ht="21.75" customHeight="1">
      <c r="A36" s="501"/>
      <c r="B36" s="502"/>
      <c r="C36" s="1667" t="s">
        <v>158</v>
      </c>
      <c r="D36" s="1667"/>
      <c r="E36" s="116">
        <v>44909</v>
      </c>
      <c r="F36" s="116">
        <v>45056</v>
      </c>
      <c r="G36" s="116">
        <v>47657</v>
      </c>
      <c r="H36" s="116">
        <v>48274</v>
      </c>
      <c r="I36" s="116">
        <v>49544</v>
      </c>
      <c r="J36" s="116">
        <v>49587</v>
      </c>
      <c r="K36" s="116">
        <v>49932</v>
      </c>
      <c r="L36" s="116">
        <v>50938</v>
      </c>
      <c r="M36" s="116">
        <v>49912</v>
      </c>
      <c r="N36" s="532"/>
      <c r="O36" s="501"/>
    </row>
    <row r="37" spans="1:15" s="503" customFormat="1" ht="20.25" customHeight="1">
      <c r="A37" s="501"/>
      <c r="B37" s="502"/>
      <c r="C37" s="1667" t="s">
        <v>159</v>
      </c>
      <c r="D37" s="1667"/>
      <c r="E37" s="116">
        <v>30</v>
      </c>
      <c r="F37" s="116">
        <v>34</v>
      </c>
      <c r="G37" s="116">
        <v>33</v>
      </c>
      <c r="H37" s="116">
        <v>38</v>
      </c>
      <c r="I37" s="116">
        <v>42</v>
      </c>
      <c r="J37" s="116">
        <v>38</v>
      </c>
      <c r="K37" s="116">
        <v>38</v>
      </c>
      <c r="L37" s="116">
        <v>42</v>
      </c>
      <c r="M37" s="116">
        <v>37</v>
      </c>
      <c r="N37" s="532"/>
      <c r="O37" s="501"/>
    </row>
    <row r="38" spans="1:15" ht="15" customHeight="1">
      <c r="A38" s="489"/>
      <c r="B38" s="499"/>
      <c r="C38" s="1666" t="s">
        <v>403</v>
      </c>
      <c r="D38" s="1666"/>
      <c r="E38" s="529"/>
      <c r="F38" s="529"/>
      <c r="G38" s="529"/>
      <c r="H38" s="529"/>
      <c r="I38" s="529"/>
      <c r="J38" s="529"/>
      <c r="K38" s="529"/>
      <c r="L38" s="529"/>
      <c r="M38" s="529"/>
      <c r="N38" s="500"/>
      <c r="O38" s="489"/>
    </row>
    <row r="39" spans="1:15" ht="10.5" customHeight="1">
      <c r="A39" s="489"/>
      <c r="B39" s="499"/>
      <c r="C39" s="128" t="s">
        <v>63</v>
      </c>
      <c r="D39" s="175"/>
      <c r="E39" s="533">
        <v>24012</v>
      </c>
      <c r="F39" s="533">
        <v>22936</v>
      </c>
      <c r="G39" s="533">
        <v>22932</v>
      </c>
      <c r="H39" s="533">
        <v>22915</v>
      </c>
      <c r="I39" s="533">
        <v>23688</v>
      </c>
      <c r="J39" s="533">
        <v>22700</v>
      </c>
      <c r="K39" s="533">
        <v>22022</v>
      </c>
      <c r="L39" s="533">
        <v>21490</v>
      </c>
      <c r="M39" s="533">
        <v>20725</v>
      </c>
      <c r="N39" s="500"/>
      <c r="O39" s="489">
        <v>24716</v>
      </c>
    </row>
    <row r="40" spans="1:15" ht="10.5" customHeight="1">
      <c r="A40" s="489"/>
      <c r="B40" s="499"/>
      <c r="C40" s="128" t="s">
        <v>56</v>
      </c>
      <c r="D40" s="175"/>
      <c r="E40" s="533">
        <v>4710</v>
      </c>
      <c r="F40" s="533">
        <v>4630</v>
      </c>
      <c r="G40" s="533">
        <v>4796</v>
      </c>
      <c r="H40" s="533">
        <v>4716</v>
      </c>
      <c r="I40" s="533">
        <v>4930</v>
      </c>
      <c r="J40" s="533">
        <v>4902</v>
      </c>
      <c r="K40" s="533">
        <v>4913</v>
      </c>
      <c r="L40" s="533">
        <v>4694</v>
      </c>
      <c r="M40" s="533">
        <v>4418</v>
      </c>
      <c r="N40" s="500"/>
      <c r="O40" s="489">
        <v>5505</v>
      </c>
    </row>
    <row r="41" spans="1:15" ht="10.5" customHeight="1">
      <c r="A41" s="489"/>
      <c r="B41" s="499"/>
      <c r="C41" s="128" t="s">
        <v>65</v>
      </c>
      <c r="D41" s="175"/>
      <c r="E41" s="533">
        <v>35047</v>
      </c>
      <c r="F41" s="533">
        <v>32326</v>
      </c>
      <c r="G41" s="533">
        <v>31772</v>
      </c>
      <c r="H41" s="533">
        <v>31190</v>
      </c>
      <c r="I41" s="533">
        <v>32293</v>
      </c>
      <c r="J41" s="533">
        <v>30776</v>
      </c>
      <c r="K41" s="533">
        <v>30260</v>
      </c>
      <c r="L41" s="533">
        <v>29564</v>
      </c>
      <c r="M41" s="533">
        <v>28496</v>
      </c>
      <c r="N41" s="500"/>
      <c r="O41" s="489">
        <v>35834</v>
      </c>
    </row>
    <row r="42" spans="1:15" ht="10.5" customHeight="1">
      <c r="A42" s="489"/>
      <c r="B42" s="499"/>
      <c r="C42" s="128" t="s">
        <v>67</v>
      </c>
      <c r="D42" s="175"/>
      <c r="E42" s="533">
        <v>3255</v>
      </c>
      <c r="F42" s="533">
        <v>3136</v>
      </c>
      <c r="G42" s="533">
        <v>3098</v>
      </c>
      <c r="H42" s="533">
        <v>3077</v>
      </c>
      <c r="I42" s="533">
        <v>3196</v>
      </c>
      <c r="J42" s="533">
        <v>3157</v>
      </c>
      <c r="K42" s="533">
        <v>3110</v>
      </c>
      <c r="L42" s="533">
        <v>3057</v>
      </c>
      <c r="M42" s="533">
        <v>2948</v>
      </c>
      <c r="N42" s="500"/>
      <c r="O42" s="489">
        <v>3304</v>
      </c>
    </row>
    <row r="43" spans="1:15" ht="10.5" customHeight="1">
      <c r="A43" s="489"/>
      <c r="B43" s="499"/>
      <c r="C43" s="128" t="s">
        <v>76</v>
      </c>
      <c r="D43" s="175"/>
      <c r="E43" s="533">
        <v>6305</v>
      </c>
      <c r="F43" s="533">
        <v>6083</v>
      </c>
      <c r="G43" s="533">
        <v>5944</v>
      </c>
      <c r="H43" s="533">
        <v>5914</v>
      </c>
      <c r="I43" s="533">
        <v>6062</v>
      </c>
      <c r="J43" s="533">
        <v>5874</v>
      </c>
      <c r="K43" s="533">
        <v>5799</v>
      </c>
      <c r="L43" s="533">
        <v>5632</v>
      </c>
      <c r="M43" s="533">
        <v>5491</v>
      </c>
      <c r="N43" s="500"/>
      <c r="O43" s="489">
        <v>6334</v>
      </c>
    </row>
    <row r="44" spans="1:15" ht="10.5" customHeight="1">
      <c r="A44" s="489"/>
      <c r="B44" s="499"/>
      <c r="C44" s="128" t="s">
        <v>62</v>
      </c>
      <c r="D44" s="175"/>
      <c r="E44" s="533">
        <v>12867</v>
      </c>
      <c r="F44" s="533">
        <v>12451</v>
      </c>
      <c r="G44" s="533">
        <v>12293</v>
      </c>
      <c r="H44" s="533">
        <v>12187</v>
      </c>
      <c r="I44" s="533">
        <v>12594</v>
      </c>
      <c r="J44" s="533">
        <v>12233</v>
      </c>
      <c r="K44" s="533">
        <v>12203</v>
      </c>
      <c r="L44" s="533">
        <v>12012</v>
      </c>
      <c r="M44" s="533">
        <v>11473</v>
      </c>
      <c r="N44" s="500"/>
      <c r="O44" s="489">
        <v>14052</v>
      </c>
    </row>
    <row r="45" spans="1:15" ht="10.5" customHeight="1">
      <c r="A45" s="489"/>
      <c r="B45" s="499"/>
      <c r="C45" s="128" t="s">
        <v>57</v>
      </c>
      <c r="D45" s="175"/>
      <c r="E45" s="533">
        <v>5842</v>
      </c>
      <c r="F45" s="533">
        <v>5382</v>
      </c>
      <c r="G45" s="533">
        <v>5603</v>
      </c>
      <c r="H45" s="533">
        <v>5364</v>
      </c>
      <c r="I45" s="533">
        <v>5416</v>
      </c>
      <c r="J45" s="533">
        <v>5219</v>
      </c>
      <c r="K45" s="533">
        <v>5189</v>
      </c>
      <c r="L45" s="533">
        <v>5169</v>
      </c>
      <c r="M45" s="533">
        <v>4892</v>
      </c>
      <c r="N45" s="500"/>
      <c r="O45" s="489">
        <v>5973</v>
      </c>
    </row>
    <row r="46" spans="1:15" ht="10.5" customHeight="1">
      <c r="A46" s="489"/>
      <c r="B46" s="499"/>
      <c r="C46" s="128" t="s">
        <v>75</v>
      </c>
      <c r="D46" s="175"/>
      <c r="E46" s="533">
        <v>16893</v>
      </c>
      <c r="F46" s="533">
        <v>17195</v>
      </c>
      <c r="G46" s="533">
        <v>19608</v>
      </c>
      <c r="H46" s="533">
        <v>22680</v>
      </c>
      <c r="I46" s="533">
        <v>24576</v>
      </c>
      <c r="J46" s="533">
        <v>24007</v>
      </c>
      <c r="K46" s="533">
        <v>22833</v>
      </c>
      <c r="L46" s="533">
        <v>20079</v>
      </c>
      <c r="M46" s="533">
        <v>16823</v>
      </c>
      <c r="N46" s="500"/>
      <c r="O46" s="489">
        <v>26102</v>
      </c>
    </row>
    <row r="47" spans="1:15" ht="10.5" customHeight="1">
      <c r="A47" s="489"/>
      <c r="B47" s="499"/>
      <c r="C47" s="128" t="s">
        <v>77</v>
      </c>
      <c r="D47" s="175"/>
      <c r="E47" s="533">
        <v>4094</v>
      </c>
      <c r="F47" s="533">
        <v>3984</v>
      </c>
      <c r="G47" s="533">
        <v>3983</v>
      </c>
      <c r="H47" s="533">
        <v>3992</v>
      </c>
      <c r="I47" s="533">
        <v>4144</v>
      </c>
      <c r="J47" s="533">
        <v>4023</v>
      </c>
      <c r="K47" s="533">
        <v>3921</v>
      </c>
      <c r="L47" s="533">
        <v>3762</v>
      </c>
      <c r="M47" s="533">
        <v>3656</v>
      </c>
      <c r="N47" s="500"/>
      <c r="O47" s="489">
        <v>4393</v>
      </c>
    </row>
    <row r="48" spans="1:15" ht="10.5" customHeight="1">
      <c r="A48" s="489"/>
      <c r="B48" s="499"/>
      <c r="C48" s="128" t="s">
        <v>61</v>
      </c>
      <c r="D48" s="175"/>
      <c r="E48" s="533">
        <v>15709</v>
      </c>
      <c r="F48" s="533">
        <v>14920</v>
      </c>
      <c r="G48" s="533">
        <v>14659</v>
      </c>
      <c r="H48" s="533">
        <v>14533</v>
      </c>
      <c r="I48" s="533">
        <v>15365</v>
      </c>
      <c r="J48" s="533">
        <v>14394</v>
      </c>
      <c r="K48" s="533">
        <v>14076</v>
      </c>
      <c r="L48" s="533">
        <v>13559</v>
      </c>
      <c r="M48" s="533">
        <v>12887</v>
      </c>
      <c r="N48" s="500"/>
      <c r="O48" s="489">
        <v>16923</v>
      </c>
    </row>
    <row r="49" spans="1:15" ht="10.5" customHeight="1">
      <c r="A49" s="489"/>
      <c r="B49" s="499"/>
      <c r="C49" s="128" t="s">
        <v>60</v>
      </c>
      <c r="D49" s="175"/>
      <c r="E49" s="533">
        <v>78701</v>
      </c>
      <c r="F49" s="533">
        <v>76152</v>
      </c>
      <c r="G49" s="533">
        <v>75624</v>
      </c>
      <c r="H49" s="533">
        <v>74678</v>
      </c>
      <c r="I49" s="533">
        <v>76352</v>
      </c>
      <c r="J49" s="533">
        <v>73287</v>
      </c>
      <c r="K49" s="533">
        <v>72246</v>
      </c>
      <c r="L49" s="533">
        <v>71166</v>
      </c>
      <c r="M49" s="533">
        <v>68870</v>
      </c>
      <c r="N49" s="500"/>
      <c r="O49" s="489">
        <v>81201</v>
      </c>
    </row>
    <row r="50" spans="1:15" ht="10.5" customHeight="1">
      <c r="A50" s="489"/>
      <c r="B50" s="499"/>
      <c r="C50" s="128" t="s">
        <v>58</v>
      </c>
      <c r="D50" s="175"/>
      <c r="E50" s="533">
        <v>4024</v>
      </c>
      <c r="F50" s="533">
        <v>3763</v>
      </c>
      <c r="G50" s="533">
        <v>3795</v>
      </c>
      <c r="H50" s="533">
        <v>3562</v>
      </c>
      <c r="I50" s="533">
        <v>3816</v>
      </c>
      <c r="J50" s="533">
        <v>3673</v>
      </c>
      <c r="K50" s="533">
        <v>3635</v>
      </c>
      <c r="L50" s="533">
        <v>3562</v>
      </c>
      <c r="M50" s="533">
        <v>3379</v>
      </c>
      <c r="N50" s="500"/>
      <c r="O50" s="489">
        <v>4403</v>
      </c>
    </row>
    <row r="51" spans="1:15" ht="10.5" customHeight="1">
      <c r="A51" s="489"/>
      <c r="B51" s="499"/>
      <c r="C51" s="128" t="s">
        <v>64</v>
      </c>
      <c r="D51" s="175"/>
      <c r="E51" s="533">
        <v>86475</v>
      </c>
      <c r="F51" s="533">
        <v>82189</v>
      </c>
      <c r="G51" s="533">
        <v>80952</v>
      </c>
      <c r="H51" s="533">
        <v>80081</v>
      </c>
      <c r="I51" s="533">
        <v>82789</v>
      </c>
      <c r="J51" s="533">
        <v>79662</v>
      </c>
      <c r="K51" s="533">
        <v>78422</v>
      </c>
      <c r="L51" s="533">
        <v>76769</v>
      </c>
      <c r="M51" s="533">
        <v>74437</v>
      </c>
      <c r="N51" s="500"/>
      <c r="O51" s="489">
        <v>88638</v>
      </c>
    </row>
    <row r="52" spans="1:15" ht="10.5" customHeight="1">
      <c r="A52" s="489"/>
      <c r="B52" s="499"/>
      <c r="C52" s="128" t="s">
        <v>80</v>
      </c>
      <c r="D52" s="175"/>
      <c r="E52" s="533">
        <v>16777</v>
      </c>
      <c r="F52" s="533">
        <v>16256</v>
      </c>
      <c r="G52" s="533">
        <v>16239</v>
      </c>
      <c r="H52" s="533">
        <v>16366</v>
      </c>
      <c r="I52" s="533">
        <v>16998</v>
      </c>
      <c r="J52" s="533">
        <v>16096</v>
      </c>
      <c r="K52" s="533">
        <v>15719</v>
      </c>
      <c r="L52" s="533">
        <v>14971</v>
      </c>
      <c r="M52" s="533">
        <v>14132</v>
      </c>
      <c r="N52" s="500"/>
      <c r="O52" s="489">
        <v>18640</v>
      </c>
    </row>
    <row r="53" spans="1:15" ht="10.5" customHeight="1">
      <c r="A53" s="489"/>
      <c r="B53" s="499"/>
      <c r="C53" s="128" t="s">
        <v>59</v>
      </c>
      <c r="D53" s="175"/>
      <c r="E53" s="533">
        <v>33835</v>
      </c>
      <c r="F53" s="533">
        <v>32719</v>
      </c>
      <c r="G53" s="533">
        <v>32789</v>
      </c>
      <c r="H53" s="533">
        <v>32596</v>
      </c>
      <c r="I53" s="533">
        <v>33747</v>
      </c>
      <c r="J53" s="533">
        <v>32182</v>
      </c>
      <c r="K53" s="533">
        <v>31713</v>
      </c>
      <c r="L53" s="533">
        <v>30778</v>
      </c>
      <c r="M53" s="533">
        <v>30150</v>
      </c>
      <c r="N53" s="500"/>
      <c r="O53" s="489">
        <v>35533</v>
      </c>
    </row>
    <row r="54" spans="1:15" ht="10.5" customHeight="1">
      <c r="A54" s="489"/>
      <c r="B54" s="499"/>
      <c r="C54" s="128" t="s">
        <v>66</v>
      </c>
      <c r="D54" s="175"/>
      <c r="E54" s="533">
        <v>6329</v>
      </c>
      <c r="F54" s="533">
        <v>6037</v>
      </c>
      <c r="G54" s="533">
        <v>5984</v>
      </c>
      <c r="H54" s="533">
        <v>5917</v>
      </c>
      <c r="I54" s="533">
        <v>6033</v>
      </c>
      <c r="J54" s="533">
        <v>5893</v>
      </c>
      <c r="K54" s="533">
        <v>5861</v>
      </c>
      <c r="L54" s="533">
        <v>5966</v>
      </c>
      <c r="M54" s="533">
        <v>5713</v>
      </c>
      <c r="N54" s="500"/>
      <c r="O54" s="489">
        <v>6979</v>
      </c>
    </row>
    <row r="55" spans="1:15" ht="10.5" customHeight="1">
      <c r="A55" s="489"/>
      <c r="B55" s="499"/>
      <c r="C55" s="128" t="s">
        <v>68</v>
      </c>
      <c r="D55" s="175"/>
      <c r="E55" s="533">
        <v>5550</v>
      </c>
      <c r="F55" s="533">
        <v>5181</v>
      </c>
      <c r="G55" s="533">
        <v>5138</v>
      </c>
      <c r="H55" s="533">
        <v>5184</v>
      </c>
      <c r="I55" s="533">
        <v>5364</v>
      </c>
      <c r="J55" s="533">
        <v>5238</v>
      </c>
      <c r="K55" s="533">
        <v>5131</v>
      </c>
      <c r="L55" s="533">
        <v>4944</v>
      </c>
      <c r="M55" s="533">
        <v>4756</v>
      </c>
      <c r="N55" s="500"/>
      <c r="O55" s="489">
        <v>5622</v>
      </c>
    </row>
    <row r="56" spans="1:15" ht="10.5" customHeight="1">
      <c r="A56" s="489"/>
      <c r="B56" s="499"/>
      <c r="C56" s="128" t="s">
        <v>78</v>
      </c>
      <c r="D56" s="175"/>
      <c r="E56" s="533">
        <v>11432</v>
      </c>
      <c r="F56" s="533">
        <v>10704</v>
      </c>
      <c r="G56" s="533">
        <v>10752</v>
      </c>
      <c r="H56" s="533">
        <v>10996</v>
      </c>
      <c r="I56" s="533">
        <v>11787</v>
      </c>
      <c r="J56" s="533">
        <v>11336</v>
      </c>
      <c r="K56" s="533">
        <v>11042</v>
      </c>
      <c r="L56" s="533">
        <v>10519</v>
      </c>
      <c r="M56" s="533">
        <v>10149</v>
      </c>
      <c r="N56" s="500"/>
      <c r="O56" s="489">
        <v>12225</v>
      </c>
    </row>
    <row r="57" spans="1:15" ht="10.5" customHeight="1">
      <c r="A57" s="489"/>
      <c r="B57" s="499"/>
      <c r="C57" s="128" t="s">
        <v>142</v>
      </c>
      <c r="D57" s="175"/>
      <c r="E57" s="533">
        <v>7987</v>
      </c>
      <c r="F57" s="533">
        <v>7983</v>
      </c>
      <c r="G57" s="533">
        <v>8288</v>
      </c>
      <c r="H57" s="533">
        <v>8464</v>
      </c>
      <c r="I57" s="533">
        <v>8741</v>
      </c>
      <c r="J57" s="533">
        <v>8669</v>
      </c>
      <c r="K57" s="533">
        <v>8550</v>
      </c>
      <c r="L57" s="533">
        <v>8538</v>
      </c>
      <c r="M57" s="533">
        <v>8203</v>
      </c>
      <c r="N57" s="500"/>
      <c r="O57" s="489">
        <v>8291</v>
      </c>
    </row>
    <row r="58" spans="1:15" ht="10.5" customHeight="1">
      <c r="A58" s="489"/>
      <c r="B58" s="499"/>
      <c r="C58" s="128" t="s">
        <v>143</v>
      </c>
      <c r="D58" s="175"/>
      <c r="E58" s="533">
        <v>10633</v>
      </c>
      <c r="F58" s="533">
        <v>10408</v>
      </c>
      <c r="G58" s="533">
        <v>10622</v>
      </c>
      <c r="H58" s="533">
        <v>10686</v>
      </c>
      <c r="I58" s="533">
        <v>10570</v>
      </c>
      <c r="J58" s="533">
        <v>10445</v>
      </c>
      <c r="K58" s="533">
        <v>10367</v>
      </c>
      <c r="L58" s="533">
        <v>10259</v>
      </c>
      <c r="M58" s="533">
        <v>9810</v>
      </c>
      <c r="N58" s="500"/>
      <c r="O58" s="489">
        <v>12043</v>
      </c>
    </row>
    <row r="59" spans="1:15" s="531" customFormat="1" ht="15" customHeight="1">
      <c r="A59" s="527"/>
      <c r="B59" s="528"/>
      <c r="C59" s="839" t="s">
        <v>160</v>
      </c>
      <c r="D59" s="839"/>
      <c r="E59" s="529"/>
      <c r="F59" s="529"/>
      <c r="G59" s="529"/>
      <c r="H59" s="529"/>
      <c r="I59" s="529"/>
      <c r="J59" s="529"/>
      <c r="K59" s="529"/>
      <c r="L59" s="529"/>
      <c r="M59" s="529"/>
      <c r="N59" s="530"/>
      <c r="O59" s="527"/>
    </row>
    <row r="60" spans="1:15" s="503" customFormat="1" ht="13.5" customHeight="1">
      <c r="A60" s="501"/>
      <c r="B60" s="502"/>
      <c r="C60" s="1667" t="s">
        <v>161</v>
      </c>
      <c r="D60" s="1667"/>
      <c r="E60" s="534">
        <v>485.33</v>
      </c>
      <c r="F60" s="534">
        <v>487.03</v>
      </c>
      <c r="G60" s="534">
        <v>480.57</v>
      </c>
      <c r="H60" s="534">
        <v>478.09</v>
      </c>
      <c r="I60" s="534">
        <v>470.19</v>
      </c>
      <c r="J60" s="534">
        <v>472.61</v>
      </c>
      <c r="K60" s="534">
        <v>468.93</v>
      </c>
      <c r="L60" s="534">
        <v>465.06</v>
      </c>
      <c r="M60" s="534">
        <v>464.55</v>
      </c>
      <c r="N60" s="532"/>
      <c r="O60" s="501">
        <v>491.25</v>
      </c>
    </row>
    <row r="61" spans="1:15" ht="9.75" customHeight="1">
      <c r="A61" s="489"/>
      <c r="B61" s="499"/>
      <c r="C61" s="1664" t="s">
        <v>632</v>
      </c>
      <c r="D61" s="1664"/>
      <c r="E61" s="1664"/>
      <c r="F61" s="1664"/>
      <c r="G61" s="1664"/>
      <c r="H61" s="1664"/>
      <c r="I61" s="1664"/>
      <c r="J61" s="1664"/>
      <c r="K61" s="1664"/>
      <c r="L61" s="1664"/>
      <c r="M61" s="1664"/>
      <c r="N61" s="500"/>
      <c r="O61" s="489"/>
    </row>
    <row r="62" spans="1:15" ht="9" customHeight="1" thickBot="1">
      <c r="A62" s="489"/>
      <c r="B62" s="499"/>
      <c r="C62" s="440"/>
      <c r="D62" s="440"/>
      <c r="E62" s="440"/>
      <c r="F62" s="440"/>
      <c r="G62" s="440"/>
      <c r="H62" s="440"/>
      <c r="I62" s="440"/>
      <c r="J62" s="440"/>
      <c r="K62" s="440"/>
      <c r="L62" s="440"/>
      <c r="M62" s="440"/>
      <c r="N62" s="500"/>
      <c r="O62" s="489"/>
    </row>
    <row r="63" spans="1:15" ht="13.5" customHeight="1" thickBot="1">
      <c r="A63" s="489"/>
      <c r="B63" s="499"/>
      <c r="C63" s="1647" t="s">
        <v>22</v>
      </c>
      <c r="D63" s="1648"/>
      <c r="E63" s="1648"/>
      <c r="F63" s="1648"/>
      <c r="G63" s="1648"/>
      <c r="H63" s="1648"/>
      <c r="I63" s="1648"/>
      <c r="J63" s="1648"/>
      <c r="K63" s="1648"/>
      <c r="L63" s="1648"/>
      <c r="M63" s="1649"/>
      <c r="N63" s="500"/>
      <c r="O63" s="489"/>
    </row>
    <row r="64" spans="1:15" ht="9.75" customHeight="1">
      <c r="A64" s="489"/>
      <c r="B64" s="499"/>
      <c r="C64" s="122" t="s">
        <v>79</v>
      </c>
      <c r="D64" s="518"/>
      <c r="E64" s="536"/>
      <c r="F64" s="536"/>
      <c r="G64" s="536"/>
      <c r="H64" s="536"/>
      <c r="I64" s="536"/>
      <c r="J64" s="536"/>
      <c r="K64" s="536"/>
      <c r="L64" s="536"/>
      <c r="M64" s="536"/>
      <c r="N64" s="500"/>
      <c r="O64" s="489"/>
    </row>
    <row r="65" spans="1:15" ht="13.5" customHeight="1">
      <c r="A65" s="489"/>
      <c r="B65" s="499"/>
      <c r="C65" s="1663" t="s">
        <v>157</v>
      </c>
      <c r="D65" s="1663"/>
      <c r="E65" s="529">
        <f t="shared" ref="E65:L65" si="0">+E66+E67</f>
        <v>78256</v>
      </c>
      <c r="F65" s="529">
        <f t="shared" si="0"/>
        <v>86467</v>
      </c>
      <c r="G65" s="529">
        <f t="shared" si="0"/>
        <v>105679</v>
      </c>
      <c r="H65" s="529">
        <f t="shared" si="0"/>
        <v>93715</v>
      </c>
      <c r="I65" s="529">
        <f t="shared" si="0"/>
        <v>104773</v>
      </c>
      <c r="J65" s="529">
        <f t="shared" si="0"/>
        <v>106062</v>
      </c>
      <c r="K65" s="529">
        <f t="shared" si="0"/>
        <v>99002</v>
      </c>
      <c r="L65" s="529">
        <f t="shared" si="0"/>
        <v>108380</v>
      </c>
      <c r="M65" s="529">
        <f t="shared" ref="M65" si="1">+M66+M67</f>
        <v>87475</v>
      </c>
      <c r="N65" s="500"/>
      <c r="O65" s="489"/>
    </row>
    <row r="66" spans="1:15" ht="11.25" customHeight="1">
      <c r="A66" s="489"/>
      <c r="B66" s="499"/>
      <c r="C66" s="128" t="s">
        <v>73</v>
      </c>
      <c r="D66" s="837"/>
      <c r="E66" s="533">
        <v>31841</v>
      </c>
      <c r="F66" s="533">
        <v>34640</v>
      </c>
      <c r="G66" s="533">
        <v>41773</v>
      </c>
      <c r="H66" s="533">
        <v>37388</v>
      </c>
      <c r="I66" s="533">
        <v>41764</v>
      </c>
      <c r="J66" s="533">
        <v>41775</v>
      </c>
      <c r="K66" s="533">
        <v>39250</v>
      </c>
      <c r="L66" s="533">
        <v>42900</v>
      </c>
      <c r="M66" s="533">
        <v>35001</v>
      </c>
      <c r="N66" s="500"/>
      <c r="O66" s="489"/>
    </row>
    <row r="67" spans="1:15" ht="11.25" customHeight="1">
      <c r="A67" s="489"/>
      <c r="B67" s="499"/>
      <c r="C67" s="128" t="s">
        <v>72</v>
      </c>
      <c r="D67" s="837"/>
      <c r="E67" s="533">
        <v>46415</v>
      </c>
      <c r="F67" s="533">
        <v>51827</v>
      </c>
      <c r="G67" s="533">
        <v>63906</v>
      </c>
      <c r="H67" s="533">
        <v>56327</v>
      </c>
      <c r="I67" s="533">
        <v>63009</v>
      </c>
      <c r="J67" s="533">
        <v>64287</v>
      </c>
      <c r="K67" s="533">
        <v>59752</v>
      </c>
      <c r="L67" s="533">
        <v>65480</v>
      </c>
      <c r="M67" s="533">
        <v>52474</v>
      </c>
      <c r="N67" s="500"/>
      <c r="O67" s="489">
        <v>58328</v>
      </c>
    </row>
    <row r="68" spans="1:15" s="531" customFormat="1" ht="12" customHeight="1">
      <c r="A68" s="527"/>
      <c r="B68" s="528"/>
      <c r="C68" s="1664" t="s">
        <v>629</v>
      </c>
      <c r="D68" s="1664"/>
      <c r="E68" s="1664"/>
      <c r="F68" s="1664"/>
      <c r="G68" s="1664"/>
      <c r="H68" s="1664"/>
      <c r="I68" s="1664"/>
      <c r="J68" s="1664"/>
      <c r="K68" s="1664"/>
      <c r="L68" s="1664"/>
      <c r="M68" s="1664"/>
      <c r="N68" s="500"/>
      <c r="O68" s="527"/>
    </row>
    <row r="69" spans="1:15" ht="13.5" customHeight="1">
      <c r="A69" s="489"/>
      <c r="B69" s="499"/>
      <c r="C69" s="537" t="s">
        <v>448</v>
      </c>
      <c r="D69" s="123"/>
      <c r="E69" s="123"/>
      <c r="F69" s="123"/>
      <c r="G69" s="954" t="s">
        <v>146</v>
      </c>
      <c r="H69" s="123"/>
      <c r="I69" s="123"/>
      <c r="J69" s="123"/>
      <c r="K69" s="123"/>
      <c r="L69" s="123"/>
      <c r="M69" s="123"/>
      <c r="N69" s="500"/>
      <c r="O69" s="489"/>
    </row>
    <row r="70" spans="1:15" ht="9" customHeight="1">
      <c r="A70" s="489"/>
      <c r="B70" s="499"/>
      <c r="C70" s="1668" t="s">
        <v>273</v>
      </c>
      <c r="D70" s="1668"/>
      <c r="E70" s="1668"/>
      <c r="F70" s="1668"/>
      <c r="G70" s="1668"/>
      <c r="H70" s="1668"/>
      <c r="I70" s="1668"/>
      <c r="J70" s="1668"/>
      <c r="K70" s="1668"/>
      <c r="L70" s="1668"/>
      <c r="M70" s="1668"/>
      <c r="N70" s="500"/>
      <c r="O70" s="489"/>
    </row>
    <row r="71" spans="1:15" ht="9" customHeight="1">
      <c r="A71" s="489"/>
      <c r="B71" s="499"/>
      <c r="C71" s="1022" t="s">
        <v>274</v>
      </c>
      <c r="D71" s="1022"/>
      <c r="E71" s="1022"/>
      <c r="F71" s="1022"/>
      <c r="G71" s="1022"/>
      <c r="H71" s="1022"/>
      <c r="I71" s="1022"/>
      <c r="K71" s="1668"/>
      <c r="L71" s="1668"/>
      <c r="M71" s="1668"/>
      <c r="N71" s="1669"/>
      <c r="O71" s="489"/>
    </row>
    <row r="72" spans="1:15" ht="13.5" customHeight="1">
      <c r="A72" s="489"/>
      <c r="B72" s="499"/>
      <c r="C72" s="489"/>
      <c r="D72" s="489"/>
      <c r="E72" s="496"/>
      <c r="F72" s="496"/>
      <c r="G72" s="496"/>
      <c r="H72" s="496"/>
      <c r="I72" s="496"/>
      <c r="J72" s="496"/>
      <c r="K72" s="1541">
        <v>41821</v>
      </c>
      <c r="L72" s="1541"/>
      <c r="M72" s="1541"/>
      <c r="N72" s="539">
        <v>19</v>
      </c>
      <c r="O72" s="496"/>
    </row>
    <row r="73" spans="1:15" ht="13.5" customHeight="1"/>
    <row r="76" spans="1:15" ht="4.5" customHeight="1"/>
    <row r="79" spans="1:15" ht="8.25" customHeight="1"/>
    <row r="81" spans="11:14" ht="9" customHeight="1">
      <c r="N81" s="505"/>
    </row>
    <row r="82" spans="11:14" ht="8.25" customHeight="1">
      <c r="K82" s="505"/>
      <c r="M82" s="1537"/>
      <c r="N82" s="1537"/>
    </row>
    <row r="83" spans="11:14" ht="9.75" customHeight="1"/>
  </sheetData>
  <mergeCells count="32">
    <mergeCell ref="M82:N82"/>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I6:M6"/>
    <mergeCell ref="E6:H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dimension ref="A1:AF336"/>
  <sheetViews>
    <sheetView zoomScaleNormal="100" workbookViewId="0"/>
  </sheetViews>
  <sheetFormatPr defaultRowHeight="12.75"/>
  <cols>
    <col min="1" max="1" width="0.85546875" style="494" customWidth="1"/>
    <col min="2" max="2" width="2.5703125" style="494" customWidth="1"/>
    <col min="3" max="3" width="0.7109375" style="494" customWidth="1"/>
    <col min="4" max="4" width="31.7109375" style="494" customWidth="1"/>
    <col min="5" max="7" width="4.7109375" style="804" customWidth="1"/>
    <col min="8" max="11" width="4.7109375" style="688" customWidth="1"/>
    <col min="12" max="13" width="4.7109375" style="804" customWidth="1"/>
    <col min="14" max="15" width="4.7109375" style="688" customWidth="1"/>
    <col min="16" max="17" width="4.7109375" style="804" customWidth="1"/>
    <col min="18" max="18" width="2.42578125" style="841" customWidth="1"/>
    <col min="19" max="19" width="0.85546875" style="494" customWidth="1"/>
    <col min="20" max="16384" width="9.140625" style="494"/>
  </cols>
  <sheetData>
    <row r="1" spans="1:32" ht="13.5" customHeight="1">
      <c r="A1" s="489"/>
      <c r="B1" s="1330"/>
      <c r="C1" s="1330"/>
      <c r="E1" s="1671" t="s">
        <v>377</v>
      </c>
      <c r="F1" s="1671"/>
      <c r="G1" s="1671"/>
      <c r="H1" s="1671"/>
      <c r="I1" s="1671"/>
      <c r="J1" s="1671"/>
      <c r="K1" s="1671"/>
      <c r="L1" s="1671"/>
      <c r="M1" s="1671"/>
      <c r="N1" s="1671"/>
      <c r="O1" s="1671"/>
      <c r="P1" s="1671"/>
      <c r="Q1" s="1671"/>
      <c r="R1" s="843"/>
      <c r="S1" s="489"/>
    </row>
    <row r="2" spans="1:32" ht="6" customHeight="1">
      <c r="A2" s="489"/>
      <c r="B2" s="1332"/>
      <c r="C2" s="1333"/>
      <c r="D2" s="1333"/>
      <c r="E2" s="756"/>
      <c r="F2" s="756"/>
      <c r="G2" s="756"/>
      <c r="H2" s="757"/>
      <c r="I2" s="757"/>
      <c r="J2" s="757"/>
      <c r="K2" s="757"/>
      <c r="L2" s="756"/>
      <c r="M2" s="756"/>
      <c r="N2" s="757"/>
      <c r="O2" s="757"/>
      <c r="P2" s="756"/>
      <c r="Q2" s="756" t="s">
        <v>378</v>
      </c>
      <c r="R2" s="844"/>
      <c r="S2" s="499"/>
    </row>
    <row r="3" spans="1:32" ht="13.5" customHeight="1" thickBot="1">
      <c r="A3" s="489"/>
      <c r="B3" s="562"/>
      <c r="C3" s="499"/>
      <c r="D3" s="499"/>
      <c r="E3" s="758"/>
      <c r="F3" s="758"/>
      <c r="G3" s="758"/>
      <c r="H3" s="695"/>
      <c r="I3" s="695"/>
      <c r="J3" s="695"/>
      <c r="K3" s="695"/>
      <c r="L3" s="758"/>
      <c r="M3" s="758"/>
      <c r="N3" s="695"/>
      <c r="O3" s="695"/>
      <c r="P3" s="1672" t="s">
        <v>74</v>
      </c>
      <c r="Q3" s="1672"/>
      <c r="R3" s="845"/>
      <c r="S3" s="499"/>
    </row>
    <row r="4" spans="1:32" ht="13.5" customHeight="1" thickBot="1">
      <c r="A4" s="489"/>
      <c r="B4" s="562"/>
      <c r="C4" s="741" t="s">
        <v>464</v>
      </c>
      <c r="D4" s="759"/>
      <c r="E4" s="760"/>
      <c r="F4" s="760"/>
      <c r="G4" s="760"/>
      <c r="H4" s="760"/>
      <c r="I4" s="760"/>
      <c r="J4" s="760"/>
      <c r="K4" s="760"/>
      <c r="L4" s="760"/>
      <c r="M4" s="760"/>
      <c r="N4" s="760"/>
      <c r="O4" s="760"/>
      <c r="P4" s="760"/>
      <c r="Q4" s="761"/>
      <c r="R4" s="843"/>
      <c r="S4" s="117"/>
    </row>
    <row r="5" spans="1:32" s="519" customFormat="1" ht="4.5" customHeight="1">
      <c r="A5" s="489"/>
      <c r="B5" s="562"/>
      <c r="C5" s="762"/>
      <c r="D5" s="762"/>
      <c r="E5" s="763"/>
      <c r="F5" s="763"/>
      <c r="G5" s="763"/>
      <c r="H5" s="763"/>
      <c r="I5" s="763"/>
      <c r="J5" s="763"/>
      <c r="K5" s="763"/>
      <c r="L5" s="763"/>
      <c r="M5" s="763"/>
      <c r="N5" s="763"/>
      <c r="O5" s="763"/>
      <c r="P5" s="763"/>
      <c r="Q5" s="763"/>
      <c r="R5" s="843"/>
      <c r="S5" s="117"/>
      <c r="T5" s="494"/>
      <c r="U5" s="494"/>
      <c r="V5" s="494"/>
      <c r="W5" s="494"/>
      <c r="X5" s="494"/>
      <c r="Y5" s="494"/>
      <c r="Z5" s="494"/>
      <c r="AA5" s="494"/>
    </row>
    <row r="6" spans="1:32" s="519" customFormat="1" ht="13.5" customHeight="1">
      <c r="A6" s="489"/>
      <c r="B6" s="562"/>
      <c r="C6" s="762"/>
      <c r="D6" s="762"/>
      <c r="E6" s="1613">
        <v>2013</v>
      </c>
      <c r="F6" s="1613"/>
      <c r="G6" s="1613"/>
      <c r="H6" s="1613"/>
      <c r="I6" s="1613"/>
      <c r="J6" s="1613"/>
      <c r="K6" s="1613"/>
      <c r="L6" s="1613">
        <v>2014</v>
      </c>
      <c r="M6" s="1613"/>
      <c r="N6" s="1613"/>
      <c r="O6" s="1613"/>
      <c r="P6" s="1613"/>
      <c r="Q6" s="1613"/>
      <c r="R6" s="843"/>
      <c r="S6" s="117"/>
      <c r="T6" s="494"/>
      <c r="U6" s="494"/>
      <c r="V6" s="494"/>
      <c r="W6" s="494"/>
      <c r="X6" s="494"/>
      <c r="Y6" s="494"/>
      <c r="Z6" s="494"/>
      <c r="AA6" s="494"/>
    </row>
    <row r="7" spans="1:32" s="519" customFormat="1" ht="13.5" customHeight="1">
      <c r="A7" s="489"/>
      <c r="B7" s="562"/>
      <c r="C7" s="762"/>
      <c r="D7" s="762"/>
      <c r="E7" s="925" t="s">
        <v>101</v>
      </c>
      <c r="F7" s="925" t="s">
        <v>100</v>
      </c>
      <c r="G7" s="925" t="s">
        <v>99</v>
      </c>
      <c r="H7" s="925" t="s">
        <v>98</v>
      </c>
      <c r="I7" s="925" t="s">
        <v>97</v>
      </c>
      <c r="J7" s="925" t="s">
        <v>96</v>
      </c>
      <c r="K7" s="925" t="s">
        <v>95</v>
      </c>
      <c r="L7" s="925" t="s">
        <v>94</v>
      </c>
      <c r="M7" s="925" t="s">
        <v>105</v>
      </c>
      <c r="N7" s="925" t="s">
        <v>104</v>
      </c>
      <c r="O7" s="925" t="s">
        <v>103</v>
      </c>
      <c r="P7" s="925" t="s">
        <v>102</v>
      </c>
      <c r="Q7" s="925" t="s">
        <v>101</v>
      </c>
      <c r="R7" s="843"/>
      <c r="S7" s="507"/>
      <c r="T7" s="494"/>
      <c r="U7" s="494"/>
      <c r="V7" s="494"/>
      <c r="W7" s="494"/>
      <c r="X7" s="494"/>
      <c r="Y7" s="494"/>
      <c r="Z7" s="494"/>
      <c r="AA7" s="494"/>
    </row>
    <row r="8" spans="1:32" s="519" customFormat="1" ht="3.75" customHeight="1">
      <c r="A8" s="489"/>
      <c r="B8" s="562"/>
      <c r="C8" s="762"/>
      <c r="D8" s="762"/>
      <c r="E8" s="507"/>
      <c r="F8" s="507"/>
      <c r="G8" s="507"/>
      <c r="H8" s="507"/>
      <c r="I8" s="507"/>
      <c r="J8" s="507"/>
      <c r="K8" s="507"/>
      <c r="L8" s="507"/>
      <c r="M8" s="507"/>
      <c r="N8" s="507"/>
      <c r="O8" s="507"/>
      <c r="P8" s="507"/>
      <c r="Q8" s="507"/>
      <c r="R8" s="843"/>
      <c r="S8" s="507"/>
      <c r="T8" s="494"/>
      <c r="U8" s="494"/>
      <c r="V8" s="494"/>
      <c r="W8" s="494"/>
      <c r="X8" s="494"/>
      <c r="Y8" s="494"/>
      <c r="Z8" s="494"/>
      <c r="AA8" s="494"/>
    </row>
    <row r="9" spans="1:32" s="766" customFormat="1" ht="15" customHeight="1">
      <c r="A9" s="764"/>
      <c r="B9" s="593"/>
      <c r="C9" s="1327" t="s">
        <v>358</v>
      </c>
      <c r="D9" s="1327"/>
      <c r="E9" s="435">
        <v>-2.6897552084522873</v>
      </c>
      <c r="F9" s="435">
        <v>-2.3909118565900007</v>
      </c>
      <c r="G9" s="435">
        <v>-1.946277982782646</v>
      </c>
      <c r="H9" s="435">
        <v>-1.6317695409594553</v>
      </c>
      <c r="I9" s="435">
        <v>-1.375299633370356</v>
      </c>
      <c r="J9" s="435">
        <v>-1.2366348167352015</v>
      </c>
      <c r="K9" s="435">
        <v>-1.0717972116430168</v>
      </c>
      <c r="L9" s="435">
        <v>-0.80680388464519448</v>
      </c>
      <c r="M9" s="435">
        <v>-0.57410040240009397</v>
      </c>
      <c r="N9" s="435">
        <v>-0.32434577878009668</v>
      </c>
      <c r="O9" s="435">
        <v>-0.17301551551477753</v>
      </c>
      <c r="P9" s="435">
        <v>5.9655101560208632E-2</v>
      </c>
      <c r="Q9" s="435">
        <v>0.29440374394115887</v>
      </c>
      <c r="R9" s="846"/>
      <c r="S9" s="477"/>
      <c r="T9" s="921"/>
      <c r="U9" s="921"/>
      <c r="V9" s="921"/>
      <c r="W9" s="921"/>
      <c r="X9" s="921"/>
      <c r="Y9" s="921"/>
      <c r="Z9" s="921"/>
      <c r="AA9" s="921"/>
      <c r="AB9" s="921"/>
      <c r="AC9" s="921"/>
      <c r="AD9" s="921"/>
      <c r="AE9" s="921"/>
      <c r="AF9" s="921"/>
    </row>
    <row r="10" spans="1:32" s="766" customFormat="1" ht="16.5" customHeight="1">
      <c r="A10" s="764"/>
      <c r="B10" s="593"/>
      <c r="C10" s="1327" t="s">
        <v>359</v>
      </c>
      <c r="D10" s="279"/>
      <c r="E10" s="767"/>
      <c r="F10" s="767"/>
      <c r="G10" s="767"/>
      <c r="H10" s="767"/>
      <c r="I10" s="767"/>
      <c r="J10" s="767"/>
      <c r="K10" s="767"/>
      <c r="L10" s="767"/>
      <c r="M10" s="767"/>
      <c r="N10" s="767"/>
      <c r="O10" s="767"/>
      <c r="P10" s="767"/>
      <c r="Q10" s="767"/>
      <c r="R10" s="847"/>
      <c r="S10" s="477"/>
      <c r="T10" s="921"/>
      <c r="U10" s="921"/>
      <c r="V10" s="765"/>
      <c r="W10" s="765"/>
      <c r="X10" s="765"/>
      <c r="Y10" s="765"/>
      <c r="Z10" s="765"/>
      <c r="AA10" s="765"/>
    </row>
    <row r="11" spans="1:32" s="519" customFormat="1" ht="11.25" customHeight="1">
      <c r="A11" s="489"/>
      <c r="B11" s="562"/>
      <c r="C11" s="499"/>
      <c r="D11" s="128" t="s">
        <v>162</v>
      </c>
      <c r="E11" s="768">
        <v>-16.800172738583797</v>
      </c>
      <c r="F11" s="768">
        <v>-16.067052919429621</v>
      </c>
      <c r="G11" s="768">
        <v>-15.280555254505231</v>
      </c>
      <c r="H11" s="768">
        <v>-13.669437473139576</v>
      </c>
      <c r="I11" s="768">
        <v>-12.939139906817674</v>
      </c>
      <c r="J11" s="768">
        <v>-11.875322434660701</v>
      </c>
      <c r="K11" s="768">
        <v>-10.629082430303578</v>
      </c>
      <c r="L11" s="768">
        <v>-8.2048889179028048</v>
      </c>
      <c r="M11" s="768">
        <v>-7.5282876814682327</v>
      </c>
      <c r="N11" s="768">
        <v>-6.7701952942926873</v>
      </c>
      <c r="O11" s="768">
        <v>-6.9706473927000481</v>
      </c>
      <c r="P11" s="768">
        <v>-6.9132275106084675</v>
      </c>
      <c r="Q11" s="768">
        <v>-8.2136687349364603</v>
      </c>
      <c r="R11" s="684"/>
      <c r="S11" s="117"/>
      <c r="T11" s="921"/>
      <c r="U11" s="921"/>
      <c r="V11" s="765"/>
      <c r="W11" s="494"/>
      <c r="X11" s="494"/>
      <c r="Y11" s="494"/>
      <c r="Z11" s="494"/>
      <c r="AA11" s="494"/>
      <c r="AF11" s="921"/>
    </row>
    <row r="12" spans="1:32" s="519" customFormat="1" ht="12.75" customHeight="1">
      <c r="A12" s="489"/>
      <c r="B12" s="562"/>
      <c r="C12" s="499"/>
      <c r="D12" s="128" t="s">
        <v>163</v>
      </c>
      <c r="E12" s="768">
        <v>-62.44810996976711</v>
      </c>
      <c r="F12" s="768">
        <v>-62.052189138807613</v>
      </c>
      <c r="G12" s="768">
        <v>-58.629337272879233</v>
      </c>
      <c r="H12" s="768">
        <v>-55.623395306406685</v>
      </c>
      <c r="I12" s="768">
        <v>-51.742399929285988</v>
      </c>
      <c r="J12" s="768">
        <v>-50.044958886178044</v>
      </c>
      <c r="K12" s="768">
        <v>-49.722228447287058</v>
      </c>
      <c r="L12" s="768">
        <v>-48.452234083868909</v>
      </c>
      <c r="M12" s="768">
        <v>-47.664158518298017</v>
      </c>
      <c r="N12" s="768">
        <v>-47.055734342387659</v>
      </c>
      <c r="O12" s="768">
        <v>-48.353451357238022</v>
      </c>
      <c r="P12" s="768">
        <v>-48.586022460930813</v>
      </c>
      <c r="Q12" s="768">
        <v>-46.946150798160318</v>
      </c>
      <c r="R12" s="684"/>
      <c r="S12" s="117"/>
      <c r="T12" s="921"/>
      <c r="U12" s="921"/>
      <c r="V12" s="765"/>
      <c r="W12" s="494"/>
      <c r="X12" s="494"/>
      <c r="Y12" s="494"/>
      <c r="Z12" s="494"/>
      <c r="AA12" s="494"/>
    </row>
    <row r="13" spans="1:32" s="519" customFormat="1" ht="11.25" customHeight="1">
      <c r="A13" s="489"/>
      <c r="B13" s="562"/>
      <c r="C13" s="499"/>
      <c r="D13" s="128" t="s">
        <v>164</v>
      </c>
      <c r="E13" s="768">
        <v>-14.052573520163484</v>
      </c>
      <c r="F13" s="768">
        <v>-12.974001663815107</v>
      </c>
      <c r="G13" s="768">
        <v>-12.15706728239153</v>
      </c>
      <c r="H13" s="768">
        <v>-10.105745267960652</v>
      </c>
      <c r="I13" s="768">
        <v>-8.258902960764317</v>
      </c>
      <c r="J13" s="768">
        <v>-5.5551859328646946</v>
      </c>
      <c r="K13" s="768">
        <v>-3.4526535867420622</v>
      </c>
      <c r="L13" s="768">
        <v>-2.369764700392599</v>
      </c>
      <c r="M13" s="768">
        <v>-1.305386856170726</v>
      </c>
      <c r="N13" s="768">
        <v>-0.78647611117583116</v>
      </c>
      <c r="O13" s="768">
        <v>-0.1952025171099093</v>
      </c>
      <c r="P13" s="768">
        <v>-0.20818090236280096</v>
      </c>
      <c r="Q13" s="768">
        <v>-0.81448610891109874</v>
      </c>
      <c r="R13" s="684"/>
      <c r="S13" s="117"/>
      <c r="T13" s="921"/>
      <c r="U13" s="921"/>
      <c r="V13" s="765"/>
      <c r="W13" s="494"/>
      <c r="X13" s="494"/>
      <c r="Y13" s="494"/>
      <c r="Z13" s="494"/>
      <c r="AA13" s="494"/>
    </row>
    <row r="14" spans="1:32" s="519" customFormat="1" ht="12" customHeight="1">
      <c r="A14" s="489"/>
      <c r="B14" s="562"/>
      <c r="C14" s="499"/>
      <c r="D14" s="128" t="s">
        <v>165</v>
      </c>
      <c r="E14" s="768">
        <v>-27.133179033552452</v>
      </c>
      <c r="F14" s="768">
        <v>-25.056293732099657</v>
      </c>
      <c r="G14" s="768">
        <v>-22.12274374674827</v>
      </c>
      <c r="H14" s="768">
        <v>-20.277518749360187</v>
      </c>
      <c r="I14" s="768">
        <v>-17.159966983956867</v>
      </c>
      <c r="J14" s="768">
        <v>-15.021437048596539</v>
      </c>
      <c r="K14" s="768">
        <v>-11.382985530505181</v>
      </c>
      <c r="L14" s="768">
        <v>-8.9102750843673011</v>
      </c>
      <c r="M14" s="768">
        <v>-7.3445139151456091</v>
      </c>
      <c r="N14" s="768">
        <v>-5.7987045674587092</v>
      </c>
      <c r="O14" s="768">
        <v>-5.78770952222487</v>
      </c>
      <c r="P14" s="768">
        <v>-3.7898306881676782</v>
      </c>
      <c r="Q14" s="768">
        <v>-2.3787546953221526</v>
      </c>
      <c r="R14" s="684"/>
      <c r="S14" s="117"/>
      <c r="T14" s="921"/>
      <c r="U14" s="921"/>
      <c r="V14" s="765"/>
      <c r="W14" s="494"/>
      <c r="X14" s="494"/>
      <c r="Y14" s="494"/>
      <c r="Z14" s="494"/>
      <c r="AA14" s="494"/>
    </row>
    <row r="15" spans="1:32" s="519" customFormat="1" ht="10.5" customHeight="1">
      <c r="A15" s="489"/>
      <c r="B15" s="562"/>
      <c r="C15" s="499"/>
      <c r="D15" s="221"/>
      <c r="E15" s="769"/>
      <c r="F15" s="769"/>
      <c r="G15" s="769"/>
      <c r="H15" s="769"/>
      <c r="I15" s="769"/>
      <c r="J15" s="769"/>
      <c r="K15" s="769"/>
      <c r="L15" s="769"/>
      <c r="M15" s="769"/>
      <c r="N15" s="769"/>
      <c r="O15" s="769"/>
      <c r="P15" s="769"/>
      <c r="Q15" s="769"/>
      <c r="R15" s="684"/>
      <c r="S15" s="117"/>
      <c r="T15" s="921"/>
      <c r="U15" s="921"/>
      <c r="V15" s="765"/>
      <c r="W15" s="494"/>
      <c r="X15" s="494"/>
      <c r="Y15" s="494"/>
      <c r="Z15" s="494"/>
      <c r="AA15" s="494"/>
    </row>
    <row r="16" spans="1:32" s="519" customFormat="1" ht="10.5" customHeight="1">
      <c r="A16" s="489"/>
      <c r="B16" s="562"/>
      <c r="C16" s="499"/>
      <c r="D16" s="221"/>
      <c r="E16" s="769"/>
      <c r="F16" s="769"/>
      <c r="G16" s="769"/>
      <c r="H16" s="769"/>
      <c r="I16" s="769"/>
      <c r="J16" s="769"/>
      <c r="K16" s="769"/>
      <c r="L16" s="769"/>
      <c r="M16" s="769"/>
      <c r="N16" s="769"/>
      <c r="O16" s="769"/>
      <c r="P16" s="769"/>
      <c r="Q16" s="769"/>
      <c r="R16" s="684"/>
      <c r="S16" s="117"/>
      <c r="T16" s="494"/>
      <c r="U16" s="494"/>
      <c r="V16" s="556"/>
      <c r="W16" s="494"/>
      <c r="X16" s="494"/>
      <c r="Y16" s="494"/>
      <c r="Z16" s="494"/>
      <c r="AA16" s="494"/>
    </row>
    <row r="17" spans="1:27" s="519" customFormat="1" ht="10.5" customHeight="1">
      <c r="A17" s="489"/>
      <c r="B17" s="562"/>
      <c r="C17" s="499"/>
      <c r="D17" s="221"/>
      <c r="E17" s="769"/>
      <c r="F17" s="769"/>
      <c r="G17" s="769"/>
      <c r="H17" s="769"/>
      <c r="I17" s="769"/>
      <c r="J17" s="769"/>
      <c r="K17" s="769"/>
      <c r="L17" s="769"/>
      <c r="M17" s="769"/>
      <c r="N17" s="769"/>
      <c r="O17" s="769"/>
      <c r="P17" s="769"/>
      <c r="Q17" s="769"/>
      <c r="R17" s="684"/>
      <c r="S17" s="117"/>
      <c r="T17" s="494"/>
      <c r="U17" s="494"/>
      <c r="V17" s="556"/>
      <c r="W17" s="494"/>
      <c r="X17" s="494"/>
      <c r="Y17" s="494"/>
      <c r="Z17" s="494"/>
      <c r="AA17" s="494"/>
    </row>
    <row r="18" spans="1:27" s="519" customFormat="1" ht="10.5" customHeight="1">
      <c r="A18" s="489"/>
      <c r="B18" s="562"/>
      <c r="C18" s="499"/>
      <c r="D18" s="221"/>
      <c r="E18" s="769"/>
      <c r="F18" s="769"/>
      <c r="G18" s="769"/>
      <c r="H18" s="769"/>
      <c r="I18" s="769"/>
      <c r="J18" s="769"/>
      <c r="K18" s="769"/>
      <c r="L18" s="769"/>
      <c r="M18" s="769"/>
      <c r="N18" s="769"/>
      <c r="O18" s="769"/>
      <c r="P18" s="769"/>
      <c r="Q18" s="769"/>
      <c r="R18" s="684"/>
      <c r="S18" s="117"/>
      <c r="T18" s="494"/>
      <c r="U18" s="494"/>
      <c r="V18" s="556"/>
      <c r="W18" s="494"/>
      <c r="X18" s="494"/>
      <c r="Y18" s="494"/>
      <c r="Z18" s="494"/>
      <c r="AA18" s="494"/>
    </row>
    <row r="19" spans="1:27" s="519" customFormat="1" ht="10.5" customHeight="1">
      <c r="A19" s="489"/>
      <c r="B19" s="562"/>
      <c r="C19" s="499"/>
      <c r="D19" s="221"/>
      <c r="E19" s="769"/>
      <c r="F19" s="769"/>
      <c r="G19" s="769"/>
      <c r="H19" s="769"/>
      <c r="I19" s="769"/>
      <c r="J19" s="769"/>
      <c r="K19" s="769"/>
      <c r="L19" s="769"/>
      <c r="M19" s="769"/>
      <c r="N19" s="769"/>
      <c r="O19" s="769"/>
      <c r="P19" s="769"/>
      <c r="Q19" s="769"/>
      <c r="R19" s="684"/>
      <c r="S19" s="117"/>
      <c r="T19" s="494"/>
      <c r="U19" s="494"/>
      <c r="V19" s="556"/>
      <c r="W19" s="494"/>
      <c r="X19" s="494"/>
      <c r="Y19" s="494"/>
      <c r="Z19" s="494"/>
      <c r="AA19" s="494"/>
    </row>
    <row r="20" spans="1:27" s="519" customFormat="1" ht="10.5" customHeight="1">
      <c r="A20" s="489"/>
      <c r="B20" s="562"/>
      <c r="C20" s="499"/>
      <c r="D20" s="221"/>
      <c r="E20" s="769"/>
      <c r="F20" s="769"/>
      <c r="G20" s="769"/>
      <c r="H20" s="769"/>
      <c r="I20" s="769"/>
      <c r="J20" s="769"/>
      <c r="K20" s="769"/>
      <c r="L20" s="769"/>
      <c r="M20" s="769"/>
      <c r="N20" s="769"/>
      <c r="O20" s="769"/>
      <c r="P20" s="769"/>
      <c r="Q20" s="769"/>
      <c r="R20" s="684"/>
      <c r="S20" s="117"/>
      <c r="T20" s="494"/>
      <c r="U20" s="494"/>
      <c r="V20" s="556"/>
      <c r="W20" s="494"/>
      <c r="X20" s="494"/>
      <c r="Y20" s="494"/>
      <c r="Z20" s="494"/>
      <c r="AA20" s="494"/>
    </row>
    <row r="21" spans="1:27" s="519" customFormat="1" ht="10.5" customHeight="1">
      <c r="A21" s="489"/>
      <c r="B21" s="562"/>
      <c r="C21" s="499"/>
      <c r="D21" s="221"/>
      <c r="E21" s="769"/>
      <c r="F21" s="769"/>
      <c r="G21" s="769"/>
      <c r="H21" s="769"/>
      <c r="I21" s="769"/>
      <c r="J21" s="769"/>
      <c r="K21" s="769"/>
      <c r="L21" s="769"/>
      <c r="M21" s="769"/>
      <c r="N21" s="769"/>
      <c r="O21" s="769"/>
      <c r="P21" s="769"/>
      <c r="Q21" s="769"/>
      <c r="R21" s="684"/>
      <c r="S21" s="117"/>
      <c r="T21" s="494"/>
      <c r="U21" s="494"/>
      <c r="V21" s="556"/>
      <c r="W21" s="494"/>
      <c r="X21" s="494"/>
      <c r="Y21" s="494"/>
      <c r="Z21" s="494"/>
      <c r="AA21" s="494"/>
    </row>
    <row r="22" spans="1:27" s="519" customFormat="1" ht="10.5" customHeight="1">
      <c r="A22" s="489"/>
      <c r="B22" s="562"/>
      <c r="C22" s="499"/>
      <c r="D22" s="221"/>
      <c r="E22" s="769"/>
      <c r="F22" s="769"/>
      <c r="G22" s="769"/>
      <c r="H22" s="769"/>
      <c r="I22" s="769"/>
      <c r="J22" s="769"/>
      <c r="K22" s="769"/>
      <c r="L22" s="769"/>
      <c r="M22" s="769"/>
      <c r="N22" s="769"/>
      <c r="O22" s="769"/>
      <c r="P22" s="769"/>
      <c r="Q22" s="769"/>
      <c r="R22" s="684"/>
      <c r="S22" s="117"/>
      <c r="T22" s="494"/>
      <c r="U22" s="494"/>
      <c r="V22" s="556"/>
      <c r="W22" s="494"/>
      <c r="X22" s="494"/>
      <c r="Y22" s="494"/>
      <c r="Z22" s="494"/>
      <c r="AA22" s="494"/>
    </row>
    <row r="23" spans="1:27" s="519" customFormat="1" ht="10.5" customHeight="1">
      <c r="A23" s="489"/>
      <c r="B23" s="562"/>
      <c r="C23" s="499"/>
      <c r="D23" s="221"/>
      <c r="E23" s="769"/>
      <c r="F23" s="769"/>
      <c r="G23" s="769"/>
      <c r="H23" s="769"/>
      <c r="I23" s="769"/>
      <c r="J23" s="769"/>
      <c r="K23" s="769"/>
      <c r="L23" s="769"/>
      <c r="M23" s="769"/>
      <c r="N23" s="769"/>
      <c r="O23" s="769"/>
      <c r="P23" s="769"/>
      <c r="Q23" s="769"/>
      <c r="R23" s="684"/>
      <c r="S23" s="117"/>
      <c r="T23" s="494"/>
      <c r="U23" s="494"/>
      <c r="V23" s="556"/>
      <c r="W23" s="494"/>
      <c r="X23" s="494"/>
      <c r="Y23" s="494"/>
      <c r="Z23" s="494"/>
      <c r="AA23" s="494"/>
    </row>
    <row r="24" spans="1:27" s="519" customFormat="1" ht="10.5" customHeight="1">
      <c r="A24" s="489"/>
      <c r="B24" s="562"/>
      <c r="C24" s="499"/>
      <c r="D24" s="221"/>
      <c r="E24" s="769"/>
      <c r="F24" s="769"/>
      <c r="G24" s="769"/>
      <c r="H24" s="769"/>
      <c r="I24" s="769"/>
      <c r="J24" s="769"/>
      <c r="K24" s="769"/>
      <c r="L24" s="769"/>
      <c r="M24" s="769"/>
      <c r="N24" s="769"/>
      <c r="O24" s="769"/>
      <c r="P24" s="769"/>
      <c r="Q24" s="769"/>
      <c r="R24" s="684"/>
      <c r="S24" s="117"/>
      <c r="T24" s="494"/>
      <c r="U24" s="494"/>
      <c r="V24" s="556"/>
      <c r="W24" s="494"/>
      <c r="X24" s="494"/>
      <c r="Y24" s="494"/>
      <c r="Z24" s="494"/>
      <c r="AA24" s="494"/>
    </row>
    <row r="25" spans="1:27" s="519" customFormat="1" ht="10.5" customHeight="1">
      <c r="A25" s="489"/>
      <c r="B25" s="562"/>
      <c r="C25" s="499"/>
      <c r="D25" s="221"/>
      <c r="E25" s="769"/>
      <c r="F25" s="769"/>
      <c r="G25" s="769"/>
      <c r="H25" s="769"/>
      <c r="I25" s="769"/>
      <c r="J25" s="769"/>
      <c r="K25" s="769"/>
      <c r="L25" s="769"/>
      <c r="M25" s="769"/>
      <c r="N25" s="769"/>
      <c r="O25" s="769"/>
      <c r="P25" s="769"/>
      <c r="Q25" s="769"/>
      <c r="R25" s="684"/>
      <c r="S25" s="117"/>
      <c r="T25" s="494"/>
      <c r="U25" s="494"/>
      <c r="V25" s="556"/>
      <c r="W25" s="494"/>
      <c r="X25" s="494"/>
      <c r="Y25" s="494"/>
      <c r="Z25" s="494"/>
      <c r="AA25" s="494"/>
    </row>
    <row r="26" spans="1:27" s="519" customFormat="1" ht="10.5" customHeight="1">
      <c r="A26" s="489"/>
      <c r="B26" s="562"/>
      <c r="C26" s="499"/>
      <c r="D26" s="221"/>
      <c r="E26" s="769"/>
      <c r="F26" s="769"/>
      <c r="G26" s="769"/>
      <c r="H26" s="769"/>
      <c r="I26" s="769"/>
      <c r="J26" s="769"/>
      <c r="K26" s="769"/>
      <c r="L26" s="769"/>
      <c r="M26" s="769"/>
      <c r="N26" s="769"/>
      <c r="O26" s="769"/>
      <c r="P26" s="769"/>
      <c r="Q26" s="769"/>
      <c r="R26" s="684"/>
      <c r="S26" s="117"/>
      <c r="T26" s="494"/>
      <c r="U26" s="494"/>
      <c r="V26" s="556"/>
      <c r="W26" s="494"/>
      <c r="X26" s="494"/>
      <c r="Y26" s="494"/>
      <c r="Z26" s="494"/>
      <c r="AA26" s="494"/>
    </row>
    <row r="27" spans="1:27" s="519" customFormat="1" ht="10.5" customHeight="1">
      <c r="A27" s="489"/>
      <c r="B27" s="562"/>
      <c r="C27" s="499"/>
      <c r="D27" s="221"/>
      <c r="E27" s="769"/>
      <c r="F27" s="769"/>
      <c r="G27" s="769"/>
      <c r="H27" s="769"/>
      <c r="I27" s="769"/>
      <c r="J27" s="769"/>
      <c r="K27" s="769"/>
      <c r="L27" s="769"/>
      <c r="M27" s="769"/>
      <c r="N27" s="769"/>
      <c r="O27" s="769"/>
      <c r="P27" s="769"/>
      <c r="Q27" s="769"/>
      <c r="R27" s="684"/>
      <c r="S27" s="117"/>
      <c r="T27" s="494"/>
      <c r="U27" s="494"/>
      <c r="V27" s="556"/>
      <c r="W27" s="494"/>
      <c r="X27" s="494"/>
      <c r="Y27" s="494"/>
      <c r="Z27" s="494"/>
      <c r="AA27" s="494"/>
    </row>
    <row r="28" spans="1:27" s="519" customFormat="1" ht="6" customHeight="1">
      <c r="A28" s="489"/>
      <c r="B28" s="562"/>
      <c r="C28" s="499"/>
      <c r="D28" s="221"/>
      <c r="E28" s="769"/>
      <c r="F28" s="769"/>
      <c r="G28" s="769"/>
      <c r="H28" s="769"/>
      <c r="I28" s="769"/>
      <c r="J28" s="769"/>
      <c r="K28" s="769"/>
      <c r="L28" s="769"/>
      <c r="M28" s="769"/>
      <c r="N28" s="769"/>
      <c r="O28" s="769"/>
      <c r="P28" s="769"/>
      <c r="Q28" s="769"/>
      <c r="R28" s="684"/>
      <c r="S28" s="117"/>
      <c r="T28" s="494"/>
      <c r="U28" s="494"/>
      <c r="V28" s="494"/>
      <c r="W28" s="494"/>
      <c r="X28" s="494"/>
      <c r="Y28" s="494"/>
      <c r="Z28" s="494"/>
      <c r="AA28" s="494"/>
    </row>
    <row r="29" spans="1:27" s="766" customFormat="1" ht="15" customHeight="1">
      <c r="A29" s="764"/>
      <c r="B29" s="593"/>
      <c r="C29" s="1327" t="s">
        <v>357</v>
      </c>
      <c r="D29" s="279"/>
      <c r="E29" s="770"/>
      <c r="F29" s="771"/>
      <c r="G29" s="771"/>
      <c r="H29" s="771"/>
      <c r="I29" s="771"/>
      <c r="J29" s="771"/>
      <c r="K29" s="771"/>
      <c r="L29" s="771"/>
      <c r="M29" s="771"/>
      <c r="N29" s="771"/>
      <c r="O29" s="771"/>
      <c r="P29" s="771"/>
      <c r="Q29" s="771"/>
      <c r="R29" s="848"/>
      <c r="S29" s="477"/>
      <c r="T29" s="765"/>
      <c r="U29" s="765"/>
      <c r="V29" s="765"/>
      <c r="W29" s="765"/>
      <c r="X29" s="765"/>
      <c r="Y29" s="765"/>
      <c r="Z29" s="765"/>
      <c r="AA29" s="765"/>
    </row>
    <row r="30" spans="1:27" s="519" customFormat="1" ht="11.25" customHeight="1">
      <c r="A30" s="489"/>
      <c r="B30" s="562"/>
      <c r="C30" s="1330"/>
      <c r="D30" s="128" t="s">
        <v>166</v>
      </c>
      <c r="E30" s="768">
        <v>-10.0295557677</v>
      </c>
      <c r="F30" s="768">
        <v>-9.252299322299999</v>
      </c>
      <c r="G30" s="768">
        <v>-8.4027187184666658</v>
      </c>
      <c r="H30" s="768">
        <v>-8.3579106861333354</v>
      </c>
      <c r="I30" s="768">
        <v>-8.3693327617333342</v>
      </c>
      <c r="J30" s="768">
        <v>-7.7938516174666681</v>
      </c>
      <c r="K30" s="768">
        <v>-8.1068393294999996</v>
      </c>
      <c r="L30" s="768">
        <v>-5.6671867769333337</v>
      </c>
      <c r="M30" s="768">
        <v>-4.1809470567666667</v>
      </c>
      <c r="N30" s="768">
        <v>-1.5317881861</v>
      </c>
      <c r="O30" s="768">
        <v>-1.6093574276333333</v>
      </c>
      <c r="P30" s="768">
        <v>-1.8306645806666666</v>
      </c>
      <c r="Q30" s="768">
        <v>-1.8645297942000001</v>
      </c>
      <c r="R30" s="849"/>
      <c r="S30" s="117"/>
      <c r="T30" s="494"/>
      <c r="U30" s="494"/>
      <c r="V30" s="494"/>
      <c r="W30" s="494"/>
      <c r="X30" s="494"/>
      <c r="Y30" s="494"/>
      <c r="Z30" s="494"/>
      <c r="AA30" s="494"/>
    </row>
    <row r="31" spans="1:27" s="519" customFormat="1" ht="12.75" customHeight="1">
      <c r="A31" s="489"/>
      <c r="B31" s="562"/>
      <c r="C31" s="1330"/>
      <c r="D31" s="128" t="s">
        <v>163</v>
      </c>
      <c r="E31" s="768">
        <v>-46.876261629867543</v>
      </c>
      <c r="F31" s="768">
        <v>-46.977024275215228</v>
      </c>
      <c r="G31" s="768">
        <v>-43.818725398791798</v>
      </c>
      <c r="H31" s="768">
        <v>-39.289903550746708</v>
      </c>
      <c r="I31" s="768">
        <v>-33.1480150433053</v>
      </c>
      <c r="J31" s="768">
        <v>-30.103643107856072</v>
      </c>
      <c r="K31" s="768">
        <v>-29.166763320807448</v>
      </c>
      <c r="L31" s="768">
        <v>-27.558031884404475</v>
      </c>
      <c r="M31" s="768">
        <v>-27.309360418029357</v>
      </c>
      <c r="N31" s="768">
        <v>-26.876558363708636</v>
      </c>
      <c r="O31" s="768">
        <v>-29.461948417342711</v>
      </c>
      <c r="P31" s="768">
        <v>-29.46628725286163</v>
      </c>
      <c r="Q31" s="768">
        <v>-28.091785045820629</v>
      </c>
      <c r="R31" s="849"/>
      <c r="S31" s="117"/>
      <c r="T31" s="494"/>
      <c r="U31" s="494"/>
      <c r="V31" s="494"/>
      <c r="W31" s="494"/>
      <c r="X31" s="494"/>
      <c r="Y31" s="494"/>
      <c r="Z31" s="494"/>
      <c r="AA31" s="494"/>
    </row>
    <row r="32" spans="1:27" s="519" customFormat="1" ht="11.25" customHeight="1">
      <c r="A32" s="489"/>
      <c r="B32" s="562"/>
      <c r="C32" s="1330"/>
      <c r="D32" s="128" t="s">
        <v>164</v>
      </c>
      <c r="E32" s="768">
        <v>-21.040626606366665</v>
      </c>
      <c r="F32" s="768">
        <v>-19.0398234745</v>
      </c>
      <c r="G32" s="768">
        <v>-18.030899205000001</v>
      </c>
      <c r="H32" s="768">
        <v>-18.170657851766666</v>
      </c>
      <c r="I32" s="768">
        <v>-18.912068654133336</v>
      </c>
      <c r="J32" s="768">
        <v>-18.2340422917</v>
      </c>
      <c r="K32" s="768">
        <v>-16.430589126433336</v>
      </c>
      <c r="L32" s="768">
        <v>-13.653759084800001</v>
      </c>
      <c r="M32" s="768">
        <v>-12.240972744366667</v>
      </c>
      <c r="N32" s="768">
        <v>-10.372521409566668</v>
      </c>
      <c r="O32" s="768">
        <v>-9.2773996867000008</v>
      </c>
      <c r="P32" s="768">
        <v>-8.0668281169</v>
      </c>
      <c r="Q32" s="768">
        <v>-6.5283777716333331</v>
      </c>
      <c r="R32" s="849"/>
      <c r="S32" s="117"/>
      <c r="T32" s="494"/>
      <c r="U32" s="494"/>
      <c r="V32" s="494"/>
      <c r="W32" s="494"/>
      <c r="X32" s="494"/>
      <c r="Y32" s="494"/>
      <c r="Z32" s="494"/>
      <c r="AA32" s="494"/>
    </row>
    <row r="33" spans="1:27" s="519" customFormat="1" ht="12" customHeight="1">
      <c r="A33" s="489"/>
      <c r="B33" s="562"/>
      <c r="C33" s="1330"/>
      <c r="D33" s="128" t="s">
        <v>167</v>
      </c>
      <c r="E33" s="768">
        <v>-17.257751775958916</v>
      </c>
      <c r="F33" s="768">
        <v>-16.129304896672558</v>
      </c>
      <c r="G33" s="768">
        <v>-13.403860675476006</v>
      </c>
      <c r="H33" s="768">
        <v>-12.139660598891057</v>
      </c>
      <c r="I33" s="768">
        <v>-10.957091554105221</v>
      </c>
      <c r="J33" s="768">
        <v>-10.569022984102119</v>
      </c>
      <c r="K33" s="768">
        <v>-9.4383193142575816</v>
      </c>
      <c r="L33" s="768">
        <v>-5.7523185105280419</v>
      </c>
      <c r="M33" s="768">
        <v>-3.7687229217770182</v>
      </c>
      <c r="N33" s="768">
        <v>-2.9836188178320584</v>
      </c>
      <c r="O33" s="768">
        <v>-4.5628815560188949</v>
      </c>
      <c r="P33" s="768">
        <v>-3.9620570905998864</v>
      </c>
      <c r="Q33" s="768">
        <v>-4.2260569386011717</v>
      </c>
      <c r="R33" s="849"/>
      <c r="S33" s="117"/>
      <c r="T33" s="494"/>
      <c r="U33" s="494"/>
      <c r="V33" s="494"/>
      <c r="W33" s="494"/>
      <c r="X33" s="494"/>
      <c r="Y33" s="494"/>
      <c r="Z33" s="494"/>
      <c r="AA33" s="494"/>
    </row>
    <row r="34" spans="1:27" s="766" customFormat="1" ht="21" customHeight="1">
      <c r="A34" s="764"/>
      <c r="B34" s="593"/>
      <c r="C34" s="1673" t="s">
        <v>356</v>
      </c>
      <c r="D34" s="1673"/>
      <c r="E34" s="772">
        <v>66.95</v>
      </c>
      <c r="F34" s="772">
        <v>63.983333333333341</v>
      </c>
      <c r="G34" s="772">
        <v>58.033333333333331</v>
      </c>
      <c r="H34" s="772">
        <v>50.883333333333333</v>
      </c>
      <c r="I34" s="772">
        <v>46.35</v>
      </c>
      <c r="J34" s="772">
        <v>43.116666666666674</v>
      </c>
      <c r="K34" s="772">
        <v>39.833333333333336</v>
      </c>
      <c r="L34" s="772">
        <v>32.65</v>
      </c>
      <c r="M34" s="772">
        <v>24.883333333333336</v>
      </c>
      <c r="N34" s="772">
        <v>22.150000000000002</v>
      </c>
      <c r="O34" s="772">
        <v>22.25</v>
      </c>
      <c r="P34" s="772">
        <v>21.766666666666666</v>
      </c>
      <c r="Q34" s="772">
        <v>16.816666666666666</v>
      </c>
      <c r="R34" s="848"/>
      <c r="S34" s="477"/>
    </row>
    <row r="35" spans="1:27" s="778" customFormat="1" ht="16.5" customHeight="1">
      <c r="A35" s="773"/>
      <c r="B35" s="774"/>
      <c r="C35" s="434" t="s">
        <v>395</v>
      </c>
      <c r="D35" s="775"/>
      <c r="E35" s="776">
        <v>-53.875</v>
      </c>
      <c r="F35" s="776">
        <v>-52.733333333333327</v>
      </c>
      <c r="G35" s="776">
        <v>-49.012499999999996</v>
      </c>
      <c r="H35" s="776">
        <v>-45.279166666666669</v>
      </c>
      <c r="I35" s="776">
        <v>-42.833333333333336</v>
      </c>
      <c r="J35" s="776">
        <v>-41.824999999999996</v>
      </c>
      <c r="K35" s="776">
        <v>-40.4375</v>
      </c>
      <c r="L35" s="776">
        <v>-36.6875</v>
      </c>
      <c r="M35" s="776">
        <v>-32.56666666666667</v>
      </c>
      <c r="N35" s="776">
        <v>-30.733333333333334</v>
      </c>
      <c r="O35" s="776">
        <v>-30.258333333333336</v>
      </c>
      <c r="P35" s="776">
        <v>-29.387500000000003</v>
      </c>
      <c r="Q35" s="776">
        <v>-27.616666666666671</v>
      </c>
      <c r="R35" s="850"/>
      <c r="S35" s="478"/>
      <c r="T35" s="777"/>
      <c r="U35" s="777"/>
      <c r="V35" s="777"/>
      <c r="W35" s="777"/>
      <c r="X35" s="777"/>
      <c r="Y35" s="777"/>
      <c r="Z35" s="777"/>
      <c r="AA35" s="777"/>
    </row>
    <row r="36" spans="1:27" s="519" customFormat="1" ht="10.5" customHeight="1">
      <c r="A36" s="489"/>
      <c r="B36" s="562"/>
      <c r="C36" s="779"/>
      <c r="D36" s="221"/>
      <c r="E36" s="780"/>
      <c r="F36" s="780"/>
      <c r="G36" s="780"/>
      <c r="H36" s="780"/>
      <c r="I36" s="780"/>
      <c r="J36" s="780"/>
      <c r="K36" s="780"/>
      <c r="L36" s="780"/>
      <c r="M36" s="780"/>
      <c r="N36" s="780"/>
      <c r="O36" s="780"/>
      <c r="P36" s="780"/>
      <c r="Q36" s="780"/>
      <c r="R36" s="849"/>
      <c r="S36" s="117"/>
    </row>
    <row r="37" spans="1:27" s="519" customFormat="1" ht="10.5" customHeight="1">
      <c r="A37" s="489"/>
      <c r="B37" s="562"/>
      <c r="C37" s="779"/>
      <c r="D37" s="221"/>
      <c r="E37" s="780"/>
      <c r="F37" s="780"/>
      <c r="G37" s="780"/>
      <c r="H37" s="780"/>
      <c r="I37" s="780"/>
      <c r="J37" s="780"/>
      <c r="K37" s="780"/>
      <c r="L37" s="780"/>
      <c r="M37" s="780"/>
      <c r="N37" s="780"/>
      <c r="O37" s="780"/>
      <c r="P37" s="780"/>
      <c r="Q37" s="780"/>
      <c r="R37" s="849"/>
      <c r="S37" s="117"/>
    </row>
    <row r="38" spans="1:27" s="519" customFormat="1" ht="10.5" customHeight="1">
      <c r="A38" s="489"/>
      <c r="B38" s="562"/>
      <c r="C38" s="779"/>
      <c r="D38" s="221"/>
      <c r="E38" s="780"/>
      <c r="F38" s="780"/>
      <c r="G38" s="780"/>
      <c r="H38" s="780"/>
      <c r="I38" s="780"/>
      <c r="J38" s="780"/>
      <c r="K38" s="780"/>
      <c r="L38" s="780"/>
      <c r="M38" s="780"/>
      <c r="N38" s="780"/>
      <c r="O38" s="780"/>
      <c r="P38" s="780"/>
      <c r="Q38" s="780"/>
      <c r="R38" s="849"/>
      <c r="S38" s="117"/>
    </row>
    <row r="39" spans="1:27" s="519" customFormat="1" ht="10.5" customHeight="1">
      <c r="A39" s="489"/>
      <c r="B39" s="562"/>
      <c r="C39" s="779"/>
      <c r="D39" s="221"/>
      <c r="E39" s="780"/>
      <c r="F39" s="780"/>
      <c r="G39" s="780"/>
      <c r="H39" s="780"/>
      <c r="I39" s="780"/>
      <c r="J39" s="780"/>
      <c r="K39" s="780"/>
      <c r="L39" s="780"/>
      <c r="M39" s="780"/>
      <c r="N39" s="780"/>
      <c r="O39" s="780"/>
      <c r="P39" s="780"/>
      <c r="Q39" s="780"/>
      <c r="R39" s="849"/>
      <c r="S39" s="117"/>
    </row>
    <row r="40" spans="1:27" s="519" customFormat="1" ht="10.5" customHeight="1">
      <c r="A40" s="489"/>
      <c r="B40" s="562"/>
      <c r="C40" s="779"/>
      <c r="D40" s="221"/>
      <c r="E40" s="780"/>
      <c r="F40" s="780"/>
      <c r="G40" s="780"/>
      <c r="H40" s="780"/>
      <c r="I40" s="780"/>
      <c r="J40" s="780"/>
      <c r="K40" s="780"/>
      <c r="L40" s="780"/>
      <c r="M40" s="780"/>
      <c r="N40" s="780"/>
      <c r="O40" s="780"/>
      <c r="P40" s="780"/>
      <c r="Q40" s="780"/>
      <c r="R40" s="849"/>
      <c r="S40" s="117"/>
    </row>
    <row r="41" spans="1:27" s="519" customFormat="1" ht="10.5" customHeight="1">
      <c r="A41" s="489"/>
      <c r="B41" s="562"/>
      <c r="C41" s="779"/>
      <c r="D41" s="221"/>
      <c r="E41" s="780"/>
      <c r="F41" s="780"/>
      <c r="G41" s="780"/>
      <c r="H41" s="780"/>
      <c r="I41" s="780"/>
      <c r="J41" s="780"/>
      <c r="K41" s="780"/>
      <c r="L41" s="780"/>
      <c r="M41" s="780"/>
      <c r="N41" s="780"/>
      <c r="O41" s="780"/>
      <c r="P41" s="780"/>
      <c r="Q41" s="780"/>
      <c r="R41" s="849"/>
      <c r="S41" s="117"/>
    </row>
    <row r="42" spans="1:27" s="519" customFormat="1" ht="10.5" customHeight="1">
      <c r="A42" s="489"/>
      <c r="B42" s="562"/>
      <c r="C42" s="779"/>
      <c r="D42" s="221"/>
      <c r="E42" s="780"/>
      <c r="F42" s="780"/>
      <c r="G42" s="780"/>
      <c r="H42" s="780"/>
      <c r="I42" s="780"/>
      <c r="J42" s="780"/>
      <c r="K42" s="780"/>
      <c r="L42" s="780"/>
      <c r="M42" s="780"/>
      <c r="N42" s="780"/>
      <c r="O42" s="780"/>
      <c r="P42" s="780"/>
      <c r="Q42" s="780"/>
      <c r="R42" s="849"/>
      <c r="S42" s="117"/>
    </row>
    <row r="43" spans="1:27" s="519" customFormat="1" ht="10.5" customHeight="1">
      <c r="A43" s="489"/>
      <c r="B43" s="562"/>
      <c r="C43" s="779"/>
      <c r="D43" s="221"/>
      <c r="E43" s="780"/>
      <c r="F43" s="780"/>
      <c r="G43" s="780"/>
      <c r="H43" s="780"/>
      <c r="I43" s="780"/>
      <c r="J43" s="780"/>
      <c r="K43" s="780"/>
      <c r="L43" s="780"/>
      <c r="M43" s="780"/>
      <c r="N43" s="780"/>
      <c r="O43" s="780"/>
      <c r="P43" s="780"/>
      <c r="Q43" s="780"/>
      <c r="R43" s="849"/>
      <c r="S43" s="117"/>
    </row>
    <row r="44" spans="1:27" s="519" customFormat="1" ht="10.5" customHeight="1">
      <c r="A44" s="489"/>
      <c r="B44" s="562"/>
      <c r="C44" s="779"/>
      <c r="D44" s="221"/>
      <c r="E44" s="780"/>
      <c r="F44" s="780"/>
      <c r="G44" s="780"/>
      <c r="H44" s="780"/>
      <c r="I44" s="780"/>
      <c r="J44" s="780"/>
      <c r="K44" s="780"/>
      <c r="L44" s="780"/>
      <c r="M44" s="780"/>
      <c r="N44" s="780"/>
      <c r="O44" s="780"/>
      <c r="P44" s="780"/>
      <c r="Q44" s="780"/>
      <c r="R44" s="849"/>
      <c r="S44" s="117"/>
    </row>
    <row r="45" spans="1:27" s="519" customFormat="1" ht="10.5" customHeight="1">
      <c r="A45" s="489"/>
      <c r="B45" s="562"/>
      <c r="C45" s="779"/>
      <c r="D45" s="221"/>
      <c r="E45" s="780"/>
      <c r="F45" s="780"/>
      <c r="G45" s="780"/>
      <c r="H45" s="780"/>
      <c r="I45" s="780"/>
      <c r="J45" s="780"/>
      <c r="K45" s="780"/>
      <c r="L45" s="780"/>
      <c r="M45" s="780"/>
      <c r="N45" s="780"/>
      <c r="O45" s="780"/>
      <c r="P45" s="780"/>
      <c r="Q45" s="780"/>
      <c r="R45" s="849"/>
      <c r="S45" s="117"/>
    </row>
    <row r="46" spans="1:27" s="519" customFormat="1" ht="10.5" customHeight="1">
      <c r="A46" s="489"/>
      <c r="B46" s="562"/>
      <c r="C46" s="779"/>
      <c r="D46" s="221"/>
      <c r="E46" s="780"/>
      <c r="F46" s="780"/>
      <c r="G46" s="780"/>
      <c r="H46" s="780"/>
      <c r="I46" s="780"/>
      <c r="J46" s="780"/>
      <c r="K46" s="780"/>
      <c r="L46" s="780"/>
      <c r="M46" s="780"/>
      <c r="N46" s="780"/>
      <c r="O46" s="780"/>
      <c r="P46" s="780"/>
      <c r="Q46" s="780"/>
      <c r="R46" s="849"/>
      <c r="S46" s="117"/>
    </row>
    <row r="47" spans="1:27" s="519" customFormat="1" ht="10.5" customHeight="1">
      <c r="A47" s="489"/>
      <c r="B47" s="562"/>
      <c r="C47" s="779"/>
      <c r="D47" s="221"/>
      <c r="E47" s="780"/>
      <c r="F47" s="780"/>
      <c r="G47" s="780"/>
      <c r="H47" s="780"/>
      <c r="I47" s="780"/>
      <c r="J47" s="780"/>
      <c r="K47" s="780"/>
      <c r="L47" s="780"/>
      <c r="M47" s="780"/>
      <c r="N47" s="780"/>
      <c r="O47" s="780"/>
      <c r="P47" s="780"/>
      <c r="Q47" s="780"/>
      <c r="R47" s="849"/>
      <c r="S47" s="117"/>
    </row>
    <row r="48" spans="1:27" s="519" customFormat="1" ht="10.5" customHeight="1">
      <c r="A48" s="489"/>
      <c r="B48" s="562"/>
      <c r="C48" s="779"/>
      <c r="D48" s="221"/>
      <c r="E48" s="780"/>
      <c r="F48" s="780"/>
      <c r="G48" s="780"/>
      <c r="H48" s="780"/>
      <c r="I48" s="780"/>
      <c r="J48" s="780"/>
      <c r="K48" s="780"/>
      <c r="L48" s="780"/>
      <c r="M48" s="780"/>
      <c r="N48" s="780"/>
      <c r="O48" s="780"/>
      <c r="P48" s="780"/>
      <c r="Q48" s="780"/>
      <c r="R48" s="849"/>
      <c r="S48" s="117"/>
    </row>
    <row r="49" spans="1:27" s="766" customFormat="1" ht="15" customHeight="1">
      <c r="A49" s="764"/>
      <c r="B49" s="593"/>
      <c r="C49" s="1327" t="s">
        <v>169</v>
      </c>
      <c r="D49" s="279"/>
      <c r="E49" s="770"/>
      <c r="F49" s="771"/>
      <c r="G49" s="771"/>
      <c r="H49" s="771"/>
      <c r="I49" s="771"/>
      <c r="J49" s="771"/>
      <c r="K49" s="771"/>
      <c r="L49" s="771"/>
      <c r="M49" s="771"/>
      <c r="N49" s="771"/>
      <c r="O49" s="771"/>
      <c r="P49" s="771"/>
      <c r="Q49" s="771"/>
      <c r="R49" s="848"/>
      <c r="S49" s="477"/>
      <c r="T49" s="765"/>
      <c r="U49" s="765"/>
      <c r="V49" s="765"/>
      <c r="W49" s="765"/>
      <c r="X49" s="765"/>
      <c r="Y49" s="765"/>
      <c r="Z49" s="765"/>
      <c r="AA49" s="765"/>
    </row>
    <row r="50" spans="1:27" s="766" customFormat="1" ht="16.5" customHeight="1">
      <c r="A50" s="764"/>
      <c r="B50" s="593"/>
      <c r="C50" s="781"/>
      <c r="D50" s="310" t="s">
        <v>355</v>
      </c>
      <c r="E50" s="776">
        <v>689.93299999999999</v>
      </c>
      <c r="F50" s="776">
        <v>688.09900000000005</v>
      </c>
      <c r="G50" s="776">
        <v>695.06500000000005</v>
      </c>
      <c r="H50" s="776">
        <v>697.29600000000005</v>
      </c>
      <c r="I50" s="776">
        <v>694.904</v>
      </c>
      <c r="J50" s="776">
        <v>692.01900000000001</v>
      </c>
      <c r="K50" s="776">
        <v>690.53499999999997</v>
      </c>
      <c r="L50" s="776">
        <v>705.327</v>
      </c>
      <c r="M50" s="776">
        <v>700.95399999999995</v>
      </c>
      <c r="N50" s="776">
        <v>689.82500000000005</v>
      </c>
      <c r="O50" s="776">
        <v>668.02300000000002</v>
      </c>
      <c r="P50" s="776">
        <v>636.41</v>
      </c>
      <c r="Q50" s="776">
        <v>614.98199999999997</v>
      </c>
      <c r="R50" s="848"/>
      <c r="S50" s="477"/>
      <c r="T50" s="765"/>
      <c r="U50" s="765"/>
      <c r="V50" s="765"/>
      <c r="W50" s="765"/>
      <c r="X50" s="765"/>
      <c r="Y50" s="765"/>
      <c r="Z50" s="765"/>
      <c r="AA50" s="765"/>
    </row>
    <row r="51" spans="1:27" s="787" customFormat="1" ht="12" customHeight="1">
      <c r="A51" s="783"/>
      <c r="B51" s="784"/>
      <c r="C51" s="785"/>
      <c r="D51" s="833" t="s">
        <v>266</v>
      </c>
      <c r="E51" s="768">
        <v>36.679000000000002</v>
      </c>
      <c r="F51" s="768">
        <v>35.201999999999998</v>
      </c>
      <c r="G51" s="768">
        <v>33.832000000000001</v>
      </c>
      <c r="H51" s="768">
        <v>33.735999999999997</v>
      </c>
      <c r="I51" s="768">
        <v>34.390999999999998</v>
      </c>
      <c r="J51" s="768">
        <v>35.14</v>
      </c>
      <c r="K51" s="768">
        <v>34.968000000000004</v>
      </c>
      <c r="L51" s="768">
        <v>36.104999999999997</v>
      </c>
      <c r="M51" s="768">
        <v>36.338000000000001</v>
      </c>
      <c r="N51" s="768">
        <v>35.771999999999998</v>
      </c>
      <c r="O51" s="768">
        <v>33.590000000000003</v>
      </c>
      <c r="P51" s="768">
        <v>31.253</v>
      </c>
      <c r="Q51" s="768">
        <v>29.228999999999999</v>
      </c>
      <c r="R51" s="851"/>
      <c r="S51" s="117"/>
      <c r="T51" s="786"/>
      <c r="U51" s="786"/>
      <c r="V51" s="786"/>
      <c r="W51" s="786"/>
      <c r="X51" s="786"/>
      <c r="Y51" s="786"/>
      <c r="Z51" s="786"/>
      <c r="AA51" s="786"/>
    </row>
    <row r="52" spans="1:27" s="791" customFormat="1" ht="16.5" customHeight="1">
      <c r="A52" s="788"/>
      <c r="B52" s="789"/>
      <c r="C52" s="790"/>
      <c r="D52" s="310" t="s">
        <v>353</v>
      </c>
      <c r="E52" s="776">
        <v>52.587000000000003</v>
      </c>
      <c r="F52" s="776">
        <v>62.948999999999998</v>
      </c>
      <c r="G52" s="776">
        <v>58.06</v>
      </c>
      <c r="H52" s="776">
        <v>80.176000000000002</v>
      </c>
      <c r="I52" s="776">
        <v>79.290999999999997</v>
      </c>
      <c r="J52" s="776">
        <v>68.415000000000006</v>
      </c>
      <c r="K52" s="776">
        <v>57.802999999999997</v>
      </c>
      <c r="L52" s="776">
        <v>74.218000000000004</v>
      </c>
      <c r="M52" s="776">
        <v>58.792999999999999</v>
      </c>
      <c r="N52" s="776">
        <v>56.07</v>
      </c>
      <c r="O52" s="776">
        <v>52.610999999999997</v>
      </c>
      <c r="P52" s="776">
        <v>49.703000000000003</v>
      </c>
      <c r="Q52" s="776">
        <v>50.564</v>
      </c>
      <c r="R52" s="852"/>
      <c r="S52" s="477"/>
      <c r="T52" s="782"/>
      <c r="U52" s="782"/>
      <c r="V52" s="782"/>
      <c r="W52" s="782"/>
      <c r="X52" s="782"/>
      <c r="Y52" s="782"/>
      <c r="Z52" s="782"/>
      <c r="AA52" s="782"/>
    </row>
    <row r="53" spans="1:27" s="519" customFormat="1" ht="11.25" customHeight="1">
      <c r="A53" s="489"/>
      <c r="B53" s="562"/>
      <c r="C53" s="779"/>
      <c r="D53" s="833" t="s">
        <v>267</v>
      </c>
      <c r="E53" s="768">
        <v>-6.3705154455621749</v>
      </c>
      <c r="F53" s="768">
        <v>1.2579021024015979</v>
      </c>
      <c r="G53" s="768">
        <v>-3.9377895433487686</v>
      </c>
      <c r="H53" s="768">
        <v>7.2043643365245824</v>
      </c>
      <c r="I53" s="768">
        <v>4.6856433682765042</v>
      </c>
      <c r="J53" s="768">
        <v>-2.083840219833677</v>
      </c>
      <c r="K53" s="768">
        <v>6.6554727286146642</v>
      </c>
      <c r="L53" s="768">
        <v>-0.40659679821795081</v>
      </c>
      <c r="M53" s="768">
        <v>2.943339403277756</v>
      </c>
      <c r="N53" s="768">
        <v>-11.692443380476892</v>
      </c>
      <c r="O53" s="768">
        <v>-9.2788660504897198</v>
      </c>
      <c r="P53" s="768">
        <v>-8.9121430927683871</v>
      </c>
      <c r="Q53" s="768">
        <v>-3.8469583737425705</v>
      </c>
      <c r="R53" s="849"/>
      <c r="S53" s="117"/>
      <c r="T53" s="494"/>
      <c r="U53" s="494"/>
      <c r="V53" s="494"/>
      <c r="W53" s="494"/>
      <c r="X53" s="494"/>
      <c r="Y53" s="494"/>
      <c r="Z53" s="494"/>
      <c r="AA53" s="494"/>
    </row>
    <row r="54" spans="1:27" s="766" customFormat="1" ht="16.5" customHeight="1">
      <c r="A54" s="764"/>
      <c r="B54" s="593"/>
      <c r="C54" s="1327" t="s">
        <v>354</v>
      </c>
      <c r="D54" s="279"/>
      <c r="E54" s="776">
        <v>10.974</v>
      </c>
      <c r="F54" s="776">
        <v>13.294</v>
      </c>
      <c r="G54" s="776">
        <v>11.539</v>
      </c>
      <c r="H54" s="776">
        <v>15.79</v>
      </c>
      <c r="I54" s="776">
        <v>14.946999999999999</v>
      </c>
      <c r="J54" s="776">
        <v>12.541</v>
      </c>
      <c r="K54" s="776">
        <v>10.817</v>
      </c>
      <c r="L54" s="776">
        <v>14.359</v>
      </c>
      <c r="M54" s="776">
        <v>13.477</v>
      </c>
      <c r="N54" s="776">
        <v>15.215999999999999</v>
      </c>
      <c r="O54" s="776">
        <v>14.122999999999999</v>
      </c>
      <c r="P54" s="776">
        <v>15.643000000000001</v>
      </c>
      <c r="Q54" s="776">
        <v>13.657999999999999</v>
      </c>
      <c r="R54" s="848"/>
      <c r="S54" s="477"/>
    </row>
    <row r="55" spans="1:27" s="519" customFormat="1" ht="9.75" customHeight="1">
      <c r="A55" s="744"/>
      <c r="B55" s="792"/>
      <c r="C55" s="793"/>
      <c r="D55" s="833" t="s">
        <v>170</v>
      </c>
      <c r="E55" s="768">
        <v>30.860958740758427</v>
      </c>
      <c r="F55" s="768">
        <v>54.473623053683482</v>
      </c>
      <c r="G55" s="768">
        <v>32.845959014506107</v>
      </c>
      <c r="H55" s="768">
        <v>70.961455175400573</v>
      </c>
      <c r="I55" s="768">
        <v>61.869179120641093</v>
      </c>
      <c r="J55" s="768">
        <v>52.771348519917183</v>
      </c>
      <c r="K55" s="768">
        <v>84.119148936170205</v>
      </c>
      <c r="L55" s="768">
        <v>67.315311116289905</v>
      </c>
      <c r="M55" s="768">
        <v>76.031870428422167</v>
      </c>
      <c r="N55" s="768">
        <v>57.678756476683922</v>
      </c>
      <c r="O55" s="768">
        <v>21.540447504302929</v>
      </c>
      <c r="P55" s="768">
        <v>22.039319706662507</v>
      </c>
      <c r="Q55" s="768">
        <v>24.457809367596141</v>
      </c>
      <c r="R55" s="849"/>
      <c r="S55" s="117"/>
      <c r="U55" s="766"/>
    </row>
    <row r="56" spans="1:27" s="766" customFormat="1" ht="16.5" customHeight="1">
      <c r="A56" s="764"/>
      <c r="B56" s="593"/>
      <c r="C56" s="1673" t="s">
        <v>394</v>
      </c>
      <c r="D56" s="1673"/>
      <c r="E56" s="776">
        <v>394.90899999999999</v>
      </c>
      <c r="F56" s="776">
        <v>385.62799999999999</v>
      </c>
      <c r="G56" s="776">
        <v>388.88499999999999</v>
      </c>
      <c r="H56" s="776">
        <v>391.858</v>
      </c>
      <c r="I56" s="776">
        <v>376.024</v>
      </c>
      <c r="J56" s="776">
        <v>376.89100000000002</v>
      </c>
      <c r="K56" s="776">
        <v>376.92200000000003</v>
      </c>
      <c r="L56" s="776">
        <v>390.48099999999999</v>
      </c>
      <c r="M56" s="776">
        <v>375.71800000000002</v>
      </c>
      <c r="N56" s="776">
        <v>369.03300000000002</v>
      </c>
      <c r="O56" s="776">
        <v>358.74799999999999</v>
      </c>
      <c r="P56" s="776">
        <v>343.27199999999999</v>
      </c>
      <c r="Q56" s="1405" t="s">
        <v>477</v>
      </c>
      <c r="R56" s="849"/>
      <c r="S56" s="477"/>
      <c r="T56" s="1406"/>
    </row>
    <row r="57" spans="1:27" s="519" customFormat="1" ht="10.5" customHeight="1">
      <c r="A57" s="489"/>
      <c r="B57" s="562"/>
      <c r="C57" s="794"/>
      <c r="D57" s="794"/>
      <c r="E57" s="795"/>
      <c r="F57" s="796"/>
      <c r="G57" s="796"/>
      <c r="H57" s="796"/>
      <c r="I57" s="796"/>
      <c r="J57" s="796"/>
      <c r="K57" s="796"/>
      <c r="L57" s="796"/>
      <c r="M57" s="796"/>
      <c r="N57" s="796"/>
      <c r="O57" s="796"/>
      <c r="P57" s="796"/>
      <c r="Q57" s="796"/>
      <c r="R57" s="849"/>
      <c r="S57" s="117"/>
    </row>
    <row r="58" spans="1:27" s="519" customFormat="1" ht="10.5" customHeight="1">
      <c r="A58" s="489"/>
      <c r="B58" s="562"/>
      <c r="C58" s="779"/>
      <c r="D58" s="221"/>
      <c r="E58" s="769"/>
      <c r="F58" s="769"/>
      <c r="G58" s="769"/>
      <c r="H58" s="769"/>
      <c r="I58" s="769"/>
      <c r="J58" s="769"/>
      <c r="K58" s="769"/>
      <c r="L58" s="769"/>
      <c r="M58" s="769"/>
      <c r="N58" s="769"/>
      <c r="O58" s="769"/>
      <c r="P58" s="769"/>
      <c r="Q58" s="769"/>
      <c r="R58" s="849"/>
      <c r="S58" s="117"/>
    </row>
    <row r="59" spans="1:27" s="519" customFormat="1" ht="10.5" customHeight="1">
      <c r="A59" s="489"/>
      <c r="B59" s="562"/>
      <c r="C59" s="779"/>
      <c r="D59" s="221"/>
      <c r="E59" s="780"/>
      <c r="F59" s="780"/>
      <c r="G59" s="780"/>
      <c r="H59" s="780"/>
      <c r="I59" s="780"/>
      <c r="J59" s="780"/>
      <c r="K59" s="780"/>
      <c r="L59" s="780"/>
      <c r="M59" s="780"/>
      <c r="N59" s="780"/>
      <c r="O59" s="780"/>
      <c r="P59" s="780"/>
      <c r="Q59" s="780"/>
      <c r="R59" s="849"/>
      <c r="S59" s="117"/>
    </row>
    <row r="60" spans="1:27" s="519" customFormat="1" ht="10.5" customHeight="1">
      <c r="A60" s="489"/>
      <c r="B60" s="562"/>
      <c r="C60" s="779"/>
      <c r="D60" s="221"/>
      <c r="E60" s="780"/>
      <c r="F60" s="780"/>
      <c r="G60" s="780"/>
      <c r="H60" s="780"/>
      <c r="I60" s="780"/>
      <c r="J60" s="780"/>
      <c r="K60" s="780"/>
      <c r="L60" s="780"/>
      <c r="M60" s="780"/>
      <c r="N60" s="780"/>
      <c r="O60" s="780"/>
      <c r="P60" s="780"/>
      <c r="Q60" s="780"/>
      <c r="R60" s="849"/>
      <c r="S60" s="117"/>
    </row>
    <row r="61" spans="1:27" s="519" customFormat="1" ht="10.5" customHeight="1">
      <c r="A61" s="489"/>
      <c r="B61" s="562"/>
      <c r="C61" s="779"/>
      <c r="D61" s="221"/>
      <c r="E61" s="780"/>
      <c r="F61" s="780"/>
      <c r="G61" s="780"/>
      <c r="H61" s="780"/>
      <c r="I61" s="780"/>
      <c r="J61" s="780"/>
      <c r="K61" s="780"/>
      <c r="L61" s="780"/>
      <c r="M61" s="780"/>
      <c r="N61" s="780"/>
      <c r="O61" s="780"/>
      <c r="P61" s="780"/>
      <c r="Q61" s="780"/>
      <c r="R61" s="849"/>
      <c r="S61" s="117"/>
    </row>
    <row r="62" spans="1:27" s="519" customFormat="1" ht="10.5" customHeight="1">
      <c r="A62" s="489"/>
      <c r="B62" s="562"/>
      <c r="C62" s="779"/>
      <c r="D62" s="221"/>
      <c r="E62" s="780"/>
      <c r="F62" s="780"/>
      <c r="G62" s="780"/>
      <c r="H62" s="780"/>
      <c r="I62" s="780"/>
      <c r="J62" s="780"/>
      <c r="K62" s="780"/>
      <c r="L62" s="780"/>
      <c r="M62" s="780"/>
      <c r="N62" s="780"/>
      <c r="O62" s="780"/>
      <c r="P62" s="780"/>
      <c r="Q62" s="780"/>
      <c r="R62" s="849"/>
      <c r="S62" s="117"/>
    </row>
    <row r="63" spans="1:27" s="519" customFormat="1" ht="10.5" customHeight="1">
      <c r="A63" s="489"/>
      <c r="B63" s="562"/>
      <c r="C63" s="779"/>
      <c r="D63" s="221"/>
      <c r="E63" s="780"/>
      <c r="F63" s="780"/>
      <c r="G63" s="780"/>
      <c r="H63" s="780"/>
      <c r="I63" s="780"/>
      <c r="J63" s="780"/>
      <c r="K63" s="780"/>
      <c r="L63" s="780"/>
      <c r="M63" s="780"/>
      <c r="N63" s="780"/>
      <c r="O63" s="780"/>
      <c r="P63" s="780"/>
      <c r="Q63" s="780"/>
      <c r="R63" s="849"/>
      <c r="S63" s="117"/>
    </row>
    <row r="64" spans="1:27" s="519" customFormat="1" ht="10.5" customHeight="1">
      <c r="A64" s="489"/>
      <c r="B64" s="562"/>
      <c r="C64" s="779"/>
      <c r="D64" s="221"/>
      <c r="E64" s="780"/>
      <c r="F64" s="780"/>
      <c r="G64" s="780"/>
      <c r="H64" s="780"/>
      <c r="I64" s="780"/>
      <c r="J64" s="780"/>
      <c r="K64" s="780"/>
      <c r="L64" s="780"/>
      <c r="M64" s="780"/>
      <c r="N64" s="780"/>
      <c r="O64" s="780"/>
      <c r="P64" s="780"/>
      <c r="Q64" s="780"/>
      <c r="R64" s="849"/>
      <c r="S64" s="117"/>
    </row>
    <row r="65" spans="1:19" s="519" customFormat="1" ht="10.5" customHeight="1">
      <c r="A65" s="489"/>
      <c r="B65" s="562"/>
      <c r="C65" s="779"/>
      <c r="D65" s="221"/>
      <c r="E65" s="780"/>
      <c r="F65" s="780"/>
      <c r="G65" s="780"/>
      <c r="H65" s="780"/>
      <c r="I65" s="780"/>
      <c r="J65" s="780"/>
      <c r="K65" s="780"/>
      <c r="L65" s="780"/>
      <c r="M65" s="780"/>
      <c r="N65" s="780"/>
      <c r="O65" s="780"/>
      <c r="P65" s="780"/>
      <c r="Q65" s="780"/>
      <c r="R65" s="849"/>
      <c r="S65" s="117"/>
    </row>
    <row r="66" spans="1:19" s="519" customFormat="1" ht="10.5" customHeight="1">
      <c r="A66" s="489"/>
      <c r="B66" s="562"/>
      <c r="C66" s="779"/>
      <c r="D66" s="221"/>
      <c r="E66" s="780"/>
      <c r="F66" s="780"/>
      <c r="G66" s="780"/>
      <c r="H66" s="780"/>
      <c r="I66" s="780"/>
      <c r="J66" s="780"/>
      <c r="K66" s="780"/>
      <c r="L66" s="780"/>
      <c r="M66" s="780"/>
      <c r="N66" s="780"/>
      <c r="O66" s="780"/>
      <c r="P66" s="780"/>
      <c r="Q66" s="780"/>
      <c r="R66" s="849"/>
      <c r="S66" s="117"/>
    </row>
    <row r="67" spans="1:19" s="519" customFormat="1" ht="10.5" customHeight="1">
      <c r="A67" s="489"/>
      <c r="B67" s="562"/>
      <c r="C67" s="779"/>
      <c r="D67" s="221"/>
      <c r="E67" s="780"/>
      <c r="F67" s="780"/>
      <c r="G67" s="780"/>
      <c r="H67" s="780"/>
      <c r="I67" s="780"/>
      <c r="J67" s="780"/>
      <c r="K67" s="780"/>
      <c r="L67" s="780"/>
      <c r="M67" s="780"/>
      <c r="N67" s="780"/>
      <c r="O67" s="780"/>
      <c r="P67" s="780"/>
      <c r="Q67" s="780"/>
      <c r="R67" s="849"/>
      <c r="S67" s="117"/>
    </row>
    <row r="68" spans="1:19" s="519" customFormat="1" ht="10.5" customHeight="1">
      <c r="A68" s="489"/>
      <c r="B68" s="562"/>
      <c r="C68" s="779"/>
      <c r="D68" s="221"/>
      <c r="E68" s="780"/>
      <c r="F68" s="780"/>
      <c r="G68" s="780"/>
      <c r="H68" s="780"/>
      <c r="I68" s="780"/>
      <c r="J68" s="780"/>
      <c r="K68" s="780"/>
      <c r="L68" s="780"/>
      <c r="M68" s="780"/>
      <c r="N68" s="780"/>
      <c r="O68" s="780"/>
      <c r="P68" s="780"/>
      <c r="Q68" s="780"/>
      <c r="R68" s="849"/>
      <c r="S68" s="117"/>
    </row>
    <row r="69" spans="1:19" s="519" customFormat="1" ht="10.5" customHeight="1">
      <c r="A69" s="489"/>
      <c r="B69" s="562"/>
      <c r="C69" s="779"/>
      <c r="D69" s="221"/>
      <c r="E69" s="780"/>
      <c r="F69" s="780"/>
      <c r="G69" s="780"/>
      <c r="H69" s="780"/>
      <c r="I69" s="780"/>
      <c r="J69" s="780"/>
      <c r="K69" s="780"/>
      <c r="L69" s="780"/>
      <c r="M69" s="780"/>
      <c r="N69" s="780"/>
      <c r="O69" s="780"/>
      <c r="P69" s="780"/>
      <c r="Q69" s="780"/>
      <c r="R69" s="849"/>
      <c r="S69" s="117"/>
    </row>
    <row r="70" spans="1:19" s="519" customFormat="1" ht="20.25" customHeight="1">
      <c r="A70" s="489"/>
      <c r="B70" s="562"/>
      <c r="C70" s="1674" t="s">
        <v>489</v>
      </c>
      <c r="D70" s="1674"/>
      <c r="E70" s="1674"/>
      <c r="F70" s="1674"/>
      <c r="G70" s="1674"/>
      <c r="H70" s="1674"/>
      <c r="I70" s="1674"/>
      <c r="J70" s="1674"/>
      <c r="K70" s="1674"/>
      <c r="L70" s="1674"/>
      <c r="M70" s="1674"/>
      <c r="N70" s="1674"/>
      <c r="O70" s="1674"/>
      <c r="P70" s="1674"/>
      <c r="Q70" s="1674"/>
      <c r="R70" s="849"/>
      <c r="S70" s="117"/>
    </row>
    <row r="71" spans="1:19" s="519" customFormat="1" ht="15.75" customHeight="1">
      <c r="A71" s="489"/>
      <c r="B71" s="562"/>
      <c r="C71" s="1670" t="s">
        <v>265</v>
      </c>
      <c r="D71" s="1670"/>
      <c r="E71" s="1670"/>
      <c r="F71" s="1670"/>
      <c r="G71" s="1670"/>
      <c r="H71" s="1670"/>
      <c r="I71" s="1670"/>
      <c r="J71" s="1670"/>
      <c r="K71" s="1670"/>
      <c r="L71" s="1670"/>
      <c r="M71" s="1670"/>
      <c r="N71" s="1670"/>
      <c r="O71" s="1670"/>
      <c r="P71" s="1670"/>
      <c r="Q71" s="1670"/>
      <c r="R71" s="849"/>
      <c r="S71" s="117"/>
    </row>
    <row r="72" spans="1:19">
      <c r="A72" s="489"/>
      <c r="B72" s="797">
        <v>20</v>
      </c>
      <c r="C72" s="1624">
        <v>41821</v>
      </c>
      <c r="D72" s="1624"/>
      <c r="E72" s="758"/>
      <c r="F72" s="798"/>
      <c r="G72" s="798"/>
      <c r="H72" s="798"/>
      <c r="I72" s="798"/>
      <c r="J72" s="799"/>
      <c r="K72" s="799"/>
      <c r="L72" s="799"/>
      <c r="M72" s="799"/>
      <c r="N72" s="800"/>
      <c r="O72" s="800"/>
      <c r="P72" s="800"/>
      <c r="Q72" s="1329"/>
      <c r="R72" s="853"/>
      <c r="S72" s="1329"/>
    </row>
    <row r="73" spans="1:19">
      <c r="C73" s="801"/>
      <c r="D73" s="801"/>
      <c r="E73" s="802"/>
      <c r="F73" s="802"/>
      <c r="G73" s="802"/>
      <c r="H73" s="803"/>
      <c r="I73" s="803"/>
      <c r="S73" s="804"/>
    </row>
    <row r="74" spans="1:19">
      <c r="C74" s="801"/>
      <c r="D74" s="801"/>
      <c r="E74" s="801"/>
      <c r="F74" s="801"/>
      <c r="G74" s="801"/>
      <c r="H74" s="801"/>
      <c r="I74" s="801"/>
      <c r="J74" s="801"/>
      <c r="K74" s="801"/>
      <c r="L74" s="801"/>
      <c r="M74" s="801"/>
      <c r="N74" s="801"/>
      <c r="O74" s="801"/>
      <c r="P74" s="801"/>
      <c r="S74" s="801"/>
    </row>
    <row r="75" spans="1:19">
      <c r="C75" s="801"/>
      <c r="D75" s="801"/>
      <c r="E75" s="801"/>
      <c r="F75" s="801"/>
      <c r="G75" s="801"/>
      <c r="H75" s="801"/>
      <c r="I75" s="801"/>
      <c r="J75" s="801"/>
      <c r="K75" s="801"/>
      <c r="L75" s="801"/>
      <c r="M75" s="801"/>
      <c r="N75" s="801"/>
      <c r="O75" s="801"/>
      <c r="P75" s="801"/>
      <c r="S75" s="801"/>
    </row>
    <row r="76" spans="1:19">
      <c r="C76" s="801"/>
      <c r="D76" s="801"/>
      <c r="E76" s="801"/>
      <c r="F76" s="801"/>
      <c r="G76" s="801"/>
      <c r="H76" s="801"/>
      <c r="I76" s="801"/>
      <c r="J76" s="801"/>
      <c r="K76" s="801"/>
      <c r="L76" s="801"/>
      <c r="M76" s="801"/>
      <c r="N76" s="801"/>
      <c r="O76" s="801"/>
      <c r="P76" s="801"/>
      <c r="S76" s="801"/>
    </row>
    <row r="77" spans="1:19" ht="15" customHeight="1">
      <c r="C77" s="801"/>
      <c r="D77" s="801"/>
      <c r="E77" s="801"/>
      <c r="F77" s="801"/>
      <c r="G77" s="801"/>
      <c r="H77" s="801"/>
      <c r="I77" s="801"/>
      <c r="J77" s="801"/>
      <c r="K77" s="801"/>
      <c r="L77" s="801"/>
      <c r="M77" s="801"/>
      <c r="N77" s="801"/>
      <c r="O77" s="801"/>
      <c r="P77" s="801"/>
      <c r="S77" s="801"/>
    </row>
    <row r="78" spans="1:19">
      <c r="C78" s="801"/>
      <c r="D78" s="801"/>
      <c r="E78" s="801"/>
      <c r="F78" s="801"/>
      <c r="G78" s="801"/>
      <c r="H78" s="801"/>
      <c r="I78" s="801"/>
      <c r="J78" s="801"/>
      <c r="K78" s="801"/>
      <c r="L78" s="801"/>
      <c r="M78" s="801"/>
      <c r="N78" s="801"/>
      <c r="O78" s="801"/>
      <c r="P78" s="801"/>
      <c r="S78" s="801"/>
    </row>
    <row r="79" spans="1:19">
      <c r="C79" s="801"/>
      <c r="D79" s="801"/>
      <c r="E79" s="801"/>
      <c r="F79" s="801"/>
      <c r="G79" s="801"/>
      <c r="H79" s="801"/>
      <c r="I79" s="801"/>
      <c r="J79" s="801"/>
      <c r="K79" s="801"/>
      <c r="L79" s="801"/>
      <c r="M79" s="801"/>
      <c r="N79" s="801"/>
      <c r="O79" s="801"/>
      <c r="P79" s="801"/>
      <c r="S79" s="801"/>
    </row>
    <row r="80" spans="1:19">
      <c r="C80" s="801"/>
      <c r="D80" s="801"/>
      <c r="E80" s="801"/>
      <c r="F80" s="801"/>
      <c r="G80" s="801"/>
      <c r="H80" s="801"/>
      <c r="I80" s="801"/>
      <c r="J80" s="801"/>
      <c r="K80" s="801"/>
      <c r="L80" s="801"/>
      <c r="M80" s="801"/>
      <c r="N80" s="801"/>
      <c r="O80" s="801"/>
      <c r="P80" s="801"/>
      <c r="S80" s="801"/>
    </row>
    <row r="81" spans="3:19">
      <c r="C81" s="801"/>
      <c r="D81" s="801"/>
      <c r="E81" s="801"/>
      <c r="F81" s="801"/>
      <c r="G81" s="801"/>
      <c r="H81" s="801"/>
      <c r="I81" s="801"/>
      <c r="J81" s="801"/>
      <c r="K81" s="801"/>
      <c r="L81" s="801"/>
      <c r="M81" s="801"/>
      <c r="N81" s="801"/>
      <c r="O81" s="801"/>
      <c r="P81" s="801"/>
      <c r="S81" s="801"/>
    </row>
    <row r="82" spans="3:19">
      <c r="C82" s="801"/>
      <c r="D82" s="801"/>
      <c r="E82" s="801"/>
      <c r="F82" s="801"/>
      <c r="G82" s="801"/>
      <c r="H82" s="801"/>
      <c r="I82" s="801"/>
      <c r="J82" s="801"/>
      <c r="K82" s="801"/>
      <c r="L82" s="801"/>
      <c r="M82" s="801"/>
      <c r="N82" s="801"/>
      <c r="O82" s="801"/>
      <c r="P82" s="801"/>
      <c r="S82" s="801"/>
    </row>
    <row r="83" spans="3:19" ht="8.25" customHeight="1">
      <c r="C83" s="801"/>
      <c r="D83" s="801"/>
      <c r="E83" s="801"/>
      <c r="F83" s="801"/>
      <c r="G83" s="801"/>
      <c r="H83" s="801"/>
      <c r="I83" s="801"/>
      <c r="J83" s="801"/>
      <c r="K83" s="801"/>
      <c r="L83" s="801"/>
      <c r="M83" s="801"/>
      <c r="N83" s="801"/>
      <c r="O83" s="801"/>
      <c r="P83" s="801"/>
      <c r="S83" s="801"/>
    </row>
    <row r="84" spans="3:19">
      <c r="C84" s="801"/>
      <c r="D84" s="801"/>
      <c r="E84" s="801"/>
      <c r="F84" s="801"/>
      <c r="G84" s="801"/>
      <c r="H84" s="801"/>
      <c r="I84" s="801"/>
      <c r="J84" s="801"/>
      <c r="K84" s="801"/>
      <c r="L84" s="801"/>
      <c r="M84" s="801"/>
      <c r="N84" s="801"/>
      <c r="O84" s="801"/>
      <c r="P84" s="801"/>
      <c r="Q84" s="801"/>
      <c r="R84" s="842"/>
      <c r="S84" s="801"/>
    </row>
    <row r="85" spans="3:19" ht="9" customHeight="1">
      <c r="C85" s="801"/>
      <c r="D85" s="801"/>
      <c r="E85" s="801"/>
      <c r="F85" s="801"/>
      <c r="G85" s="801"/>
      <c r="H85" s="801"/>
      <c r="I85" s="801"/>
      <c r="J85" s="801"/>
      <c r="K85" s="801"/>
      <c r="L85" s="801"/>
      <c r="M85" s="801"/>
      <c r="N85" s="801"/>
      <c r="O85" s="801"/>
      <c r="P85" s="801"/>
      <c r="Q85" s="801"/>
      <c r="R85" s="842"/>
      <c r="S85" s="801"/>
    </row>
    <row r="86" spans="3:19" ht="8.25" customHeight="1">
      <c r="C86" s="801"/>
      <c r="D86" s="801"/>
      <c r="E86" s="801"/>
      <c r="F86" s="801"/>
      <c r="G86" s="801"/>
      <c r="H86" s="801"/>
      <c r="I86" s="801"/>
      <c r="J86" s="801"/>
      <c r="K86" s="801"/>
      <c r="L86" s="801"/>
      <c r="M86" s="801"/>
      <c r="N86" s="801"/>
      <c r="O86" s="801"/>
      <c r="P86" s="801"/>
      <c r="Q86" s="801"/>
      <c r="R86" s="842"/>
      <c r="S86" s="801"/>
    </row>
    <row r="87" spans="3:19" ht="9.75" customHeight="1">
      <c r="C87" s="801"/>
      <c r="D87" s="801"/>
      <c r="E87" s="801"/>
      <c r="F87" s="801"/>
      <c r="G87" s="801"/>
      <c r="H87" s="801"/>
      <c r="I87" s="801"/>
      <c r="J87" s="801"/>
      <c r="K87" s="801"/>
      <c r="L87" s="801"/>
      <c r="M87" s="801"/>
      <c r="N87" s="801"/>
      <c r="O87" s="801"/>
      <c r="P87" s="801"/>
      <c r="Q87" s="801"/>
      <c r="R87" s="842"/>
      <c r="S87" s="801"/>
    </row>
    <row r="88" spans="3:19">
      <c r="C88" s="801"/>
      <c r="D88" s="801"/>
      <c r="E88" s="801"/>
      <c r="F88" s="801"/>
      <c r="G88" s="801"/>
      <c r="H88" s="801"/>
      <c r="I88" s="801"/>
      <c r="J88" s="801"/>
      <c r="K88" s="801"/>
      <c r="L88" s="801"/>
      <c r="M88" s="801"/>
      <c r="N88" s="801"/>
      <c r="O88" s="801"/>
      <c r="P88" s="801"/>
      <c r="Q88" s="801"/>
      <c r="R88" s="842"/>
      <c r="S88" s="801"/>
    </row>
    <row r="89" spans="3:19">
      <c r="C89" s="801"/>
      <c r="D89" s="801"/>
      <c r="E89" s="801"/>
      <c r="F89" s="801"/>
      <c r="G89" s="801"/>
      <c r="H89" s="801"/>
      <c r="I89" s="801"/>
      <c r="J89" s="801"/>
      <c r="K89" s="801"/>
      <c r="L89" s="801"/>
      <c r="M89" s="801"/>
      <c r="N89" s="801"/>
      <c r="O89" s="801"/>
      <c r="P89" s="801"/>
      <c r="Q89" s="801"/>
      <c r="R89" s="842"/>
      <c r="S89" s="801"/>
    </row>
    <row r="90" spans="3:19">
      <c r="C90" s="801"/>
      <c r="D90" s="801"/>
      <c r="E90" s="801"/>
      <c r="F90" s="801"/>
      <c r="G90" s="801"/>
      <c r="H90" s="801"/>
      <c r="I90" s="801"/>
      <c r="J90" s="801"/>
      <c r="K90" s="801"/>
      <c r="L90" s="801"/>
      <c r="M90" s="801"/>
      <c r="N90" s="801"/>
      <c r="O90" s="801"/>
      <c r="P90" s="801"/>
      <c r="Q90" s="801"/>
      <c r="R90" s="842"/>
      <c r="S90" s="801"/>
    </row>
    <row r="91" spans="3:19">
      <c r="C91" s="801"/>
      <c r="D91" s="801"/>
      <c r="E91" s="801"/>
      <c r="F91" s="801"/>
      <c r="G91" s="801"/>
      <c r="H91" s="801"/>
      <c r="I91" s="801"/>
      <c r="J91" s="801"/>
      <c r="K91" s="801"/>
      <c r="L91" s="801"/>
      <c r="M91" s="801"/>
      <c r="N91" s="801"/>
      <c r="O91" s="801"/>
      <c r="P91" s="801"/>
      <c r="Q91" s="801"/>
      <c r="R91" s="842"/>
      <c r="S91" s="801"/>
    </row>
    <row r="92" spans="3:19">
      <c r="C92" s="801"/>
      <c r="D92" s="801"/>
      <c r="E92" s="801"/>
      <c r="F92" s="801"/>
      <c r="G92" s="801"/>
      <c r="H92" s="801"/>
      <c r="I92" s="801"/>
      <c r="J92" s="801"/>
      <c r="K92" s="801"/>
      <c r="L92" s="801"/>
      <c r="M92" s="801"/>
      <c r="N92" s="801"/>
      <c r="O92" s="801"/>
      <c r="P92" s="801"/>
      <c r="Q92" s="801"/>
      <c r="R92" s="842"/>
      <c r="S92" s="801"/>
    </row>
    <row r="93" spans="3:19">
      <c r="C93" s="801"/>
      <c r="D93" s="801"/>
      <c r="E93" s="801"/>
      <c r="F93" s="801"/>
      <c r="G93" s="801"/>
      <c r="H93" s="801"/>
      <c r="I93" s="801"/>
      <c r="J93" s="801"/>
      <c r="K93" s="801"/>
      <c r="L93" s="801"/>
      <c r="M93" s="801"/>
      <c r="N93" s="801"/>
      <c r="O93" s="801"/>
      <c r="P93" s="801"/>
      <c r="Q93" s="801"/>
      <c r="R93" s="842"/>
      <c r="S93" s="801"/>
    </row>
    <row r="94" spans="3:19">
      <c r="C94" s="801"/>
      <c r="D94" s="801"/>
      <c r="E94" s="801"/>
      <c r="F94" s="801"/>
      <c r="G94" s="801"/>
      <c r="H94" s="801"/>
      <c r="I94" s="801"/>
      <c r="J94" s="801"/>
      <c r="K94" s="801"/>
      <c r="L94" s="801"/>
      <c r="M94" s="801"/>
      <c r="N94" s="801"/>
      <c r="O94" s="801"/>
      <c r="P94" s="801"/>
      <c r="Q94" s="801"/>
      <c r="R94" s="842"/>
      <c r="S94" s="801"/>
    </row>
    <row r="95" spans="3:19">
      <c r="C95" s="801"/>
      <c r="D95" s="801"/>
      <c r="E95" s="801"/>
      <c r="F95" s="801"/>
      <c r="G95" s="801"/>
      <c r="H95" s="801"/>
      <c r="I95" s="801"/>
      <c r="J95" s="801"/>
      <c r="K95" s="801"/>
      <c r="L95" s="801"/>
      <c r="M95" s="801"/>
      <c r="N95" s="801"/>
      <c r="O95" s="801"/>
      <c r="P95" s="801"/>
      <c r="Q95" s="801"/>
      <c r="R95" s="842"/>
      <c r="S95" s="801"/>
    </row>
    <row r="96" spans="3:19">
      <c r="C96" s="801"/>
      <c r="D96" s="801"/>
      <c r="E96" s="801"/>
      <c r="F96" s="801"/>
      <c r="G96" s="801"/>
      <c r="H96" s="801"/>
      <c r="I96" s="801"/>
      <c r="J96" s="801"/>
      <c r="K96" s="801"/>
      <c r="L96" s="801"/>
      <c r="M96" s="801"/>
      <c r="N96" s="801"/>
      <c r="O96" s="801"/>
      <c r="P96" s="801"/>
      <c r="Q96" s="801"/>
      <c r="R96" s="842"/>
      <c r="S96" s="801"/>
    </row>
    <row r="97" spans="3:19">
      <c r="C97" s="801"/>
      <c r="D97" s="801"/>
      <c r="E97" s="801"/>
      <c r="F97" s="801"/>
      <c r="G97" s="801"/>
      <c r="H97" s="801"/>
      <c r="I97" s="801"/>
      <c r="J97" s="801"/>
      <c r="K97" s="801"/>
      <c r="L97" s="801"/>
      <c r="M97" s="801"/>
      <c r="N97" s="801"/>
      <c r="O97" s="801"/>
      <c r="P97" s="801"/>
      <c r="Q97" s="801"/>
      <c r="R97" s="842"/>
      <c r="S97" s="801"/>
    </row>
    <row r="98" spans="3:19">
      <c r="C98" s="801"/>
      <c r="D98" s="801"/>
      <c r="E98" s="801"/>
      <c r="F98" s="801"/>
      <c r="G98" s="801"/>
      <c r="H98" s="801"/>
      <c r="I98" s="801"/>
      <c r="J98" s="801"/>
      <c r="K98" s="801"/>
      <c r="L98" s="801"/>
      <c r="M98" s="801"/>
      <c r="N98" s="801"/>
      <c r="O98" s="801"/>
      <c r="P98" s="801"/>
      <c r="Q98" s="801"/>
      <c r="R98" s="842"/>
      <c r="S98" s="801"/>
    </row>
    <row r="99" spans="3:19">
      <c r="C99" s="801"/>
      <c r="D99" s="801"/>
      <c r="E99" s="801"/>
      <c r="F99" s="801"/>
      <c r="G99" s="801"/>
      <c r="H99" s="801"/>
      <c r="I99" s="801"/>
      <c r="J99" s="801"/>
      <c r="K99" s="801"/>
      <c r="L99" s="801"/>
      <c r="M99" s="801"/>
      <c r="N99" s="801"/>
      <c r="O99" s="801"/>
      <c r="P99" s="801"/>
      <c r="Q99" s="801"/>
      <c r="R99" s="842"/>
      <c r="S99" s="801"/>
    </row>
    <row r="100" spans="3:19">
      <c r="C100" s="801"/>
      <c r="D100" s="801"/>
      <c r="E100" s="801"/>
      <c r="F100" s="801"/>
      <c r="G100" s="801"/>
      <c r="H100" s="801"/>
      <c r="I100" s="801"/>
      <c r="J100" s="801"/>
      <c r="K100" s="801"/>
      <c r="L100" s="801"/>
      <c r="M100" s="801"/>
      <c r="N100" s="801"/>
      <c r="O100" s="801"/>
      <c r="P100" s="801"/>
      <c r="Q100" s="801"/>
      <c r="R100" s="842"/>
      <c r="S100" s="801"/>
    </row>
    <row r="101" spans="3:19">
      <c r="C101" s="801"/>
      <c r="D101" s="801"/>
      <c r="E101" s="801"/>
      <c r="F101" s="801"/>
      <c r="G101" s="801"/>
      <c r="H101" s="801"/>
      <c r="I101" s="801"/>
      <c r="J101" s="801"/>
      <c r="K101" s="801"/>
      <c r="L101" s="801"/>
      <c r="M101" s="801"/>
      <c r="N101" s="801"/>
      <c r="O101" s="801"/>
      <c r="P101" s="801"/>
      <c r="Q101" s="801"/>
      <c r="R101" s="842"/>
      <c r="S101" s="801"/>
    </row>
    <row r="102" spans="3:19">
      <c r="C102" s="801"/>
      <c r="D102" s="801"/>
      <c r="E102" s="801"/>
      <c r="F102" s="801"/>
      <c r="G102" s="801"/>
      <c r="H102" s="801"/>
      <c r="I102" s="801"/>
      <c r="J102" s="801"/>
      <c r="K102" s="801"/>
      <c r="L102" s="801"/>
      <c r="M102" s="801"/>
      <c r="N102" s="801"/>
      <c r="O102" s="801"/>
      <c r="P102" s="801"/>
      <c r="Q102" s="801"/>
      <c r="R102" s="842"/>
      <c r="S102" s="801"/>
    </row>
    <row r="103" spans="3:19">
      <c r="C103" s="801"/>
      <c r="D103" s="801"/>
      <c r="E103" s="801"/>
      <c r="F103" s="801"/>
      <c r="G103" s="801"/>
      <c r="H103" s="801"/>
      <c r="I103" s="801"/>
      <c r="J103" s="801"/>
      <c r="K103" s="801"/>
      <c r="L103" s="801"/>
      <c r="M103" s="801"/>
      <c r="N103" s="801"/>
      <c r="O103" s="801"/>
      <c r="P103" s="801"/>
      <c r="Q103" s="801"/>
      <c r="R103" s="842"/>
      <c r="S103" s="801"/>
    </row>
    <row r="104" spans="3:19">
      <c r="C104" s="801"/>
      <c r="D104" s="801"/>
      <c r="E104" s="801"/>
      <c r="F104" s="801"/>
      <c r="G104" s="801"/>
      <c r="H104" s="801"/>
      <c r="I104" s="801"/>
      <c r="J104" s="801"/>
      <c r="K104" s="801"/>
      <c r="L104" s="801"/>
      <c r="M104" s="801"/>
      <c r="N104" s="801"/>
      <c r="O104" s="801"/>
      <c r="P104" s="801"/>
      <c r="Q104" s="801"/>
      <c r="R104" s="842"/>
      <c r="S104" s="801"/>
    </row>
    <row r="105" spans="3:19">
      <c r="C105" s="801"/>
      <c r="D105" s="801"/>
      <c r="E105" s="801"/>
      <c r="F105" s="801"/>
      <c r="G105" s="801"/>
      <c r="H105" s="801"/>
      <c r="I105" s="801"/>
      <c r="J105" s="801"/>
      <c r="K105" s="801"/>
      <c r="L105" s="801"/>
      <c r="M105" s="801"/>
      <c r="N105" s="801"/>
      <c r="O105" s="801"/>
      <c r="P105" s="801"/>
      <c r="Q105" s="801"/>
      <c r="R105" s="842"/>
      <c r="S105" s="801"/>
    </row>
    <row r="106" spans="3:19">
      <c r="C106" s="801"/>
      <c r="D106" s="801"/>
      <c r="E106" s="801"/>
      <c r="F106" s="801"/>
      <c r="G106" s="801"/>
      <c r="H106" s="801"/>
      <c r="I106" s="801"/>
      <c r="J106" s="801"/>
      <c r="K106" s="801"/>
      <c r="L106" s="801"/>
      <c r="M106" s="801"/>
      <c r="N106" s="801"/>
      <c r="O106" s="801"/>
      <c r="P106" s="801"/>
      <c r="Q106" s="801"/>
      <c r="R106" s="842"/>
      <c r="S106" s="801"/>
    </row>
    <row r="107" spans="3:19">
      <c r="C107" s="801"/>
      <c r="D107" s="801"/>
      <c r="E107" s="801"/>
      <c r="F107" s="801"/>
      <c r="G107" s="801"/>
      <c r="H107" s="801"/>
      <c r="I107" s="801"/>
      <c r="J107" s="801"/>
      <c r="K107" s="801"/>
      <c r="L107" s="801"/>
      <c r="M107" s="801"/>
      <c r="N107" s="801"/>
      <c r="O107" s="801"/>
      <c r="P107" s="801"/>
      <c r="Q107" s="801"/>
      <c r="R107" s="842"/>
      <c r="S107" s="801"/>
    </row>
    <row r="108" spans="3:19">
      <c r="C108" s="801"/>
      <c r="D108" s="801"/>
      <c r="E108" s="801"/>
      <c r="F108" s="801"/>
      <c r="G108" s="801"/>
      <c r="H108" s="801"/>
      <c r="I108" s="801"/>
      <c r="J108" s="801"/>
      <c r="K108" s="801"/>
      <c r="L108" s="801"/>
      <c r="M108" s="801"/>
      <c r="N108" s="801"/>
      <c r="O108" s="801"/>
      <c r="P108" s="801"/>
      <c r="Q108" s="801"/>
      <c r="R108" s="842"/>
      <c r="S108" s="801"/>
    </row>
    <row r="109" spans="3:19">
      <c r="C109" s="801"/>
      <c r="D109" s="801"/>
      <c r="E109" s="801"/>
      <c r="F109" s="801"/>
      <c r="G109" s="801"/>
      <c r="H109" s="801"/>
      <c r="I109" s="801"/>
      <c r="J109" s="801"/>
      <c r="K109" s="801"/>
      <c r="L109" s="801"/>
      <c r="M109" s="801"/>
      <c r="N109" s="801"/>
      <c r="O109" s="801"/>
      <c r="P109" s="801"/>
      <c r="Q109" s="801"/>
      <c r="R109" s="842"/>
      <c r="S109" s="801"/>
    </row>
    <row r="110" spans="3:19">
      <c r="C110" s="801"/>
      <c r="D110" s="801"/>
      <c r="E110" s="801"/>
      <c r="F110" s="801"/>
      <c r="G110" s="801"/>
      <c r="H110" s="801"/>
      <c r="I110" s="801"/>
      <c r="J110" s="801"/>
      <c r="K110" s="801"/>
      <c r="L110" s="801"/>
      <c r="M110" s="801"/>
      <c r="N110" s="801"/>
      <c r="O110" s="801"/>
      <c r="P110" s="801"/>
      <c r="Q110" s="801"/>
      <c r="R110" s="842"/>
      <c r="S110" s="801"/>
    </row>
    <row r="111" spans="3:19">
      <c r="C111" s="801"/>
      <c r="D111" s="801"/>
      <c r="E111" s="801"/>
      <c r="F111" s="801"/>
      <c r="G111" s="801"/>
      <c r="H111" s="801"/>
      <c r="I111" s="801"/>
      <c r="J111" s="801"/>
      <c r="K111" s="801"/>
      <c r="L111" s="801"/>
      <c r="M111" s="801"/>
      <c r="N111" s="801"/>
      <c r="O111" s="801"/>
      <c r="P111" s="801"/>
      <c r="Q111" s="801"/>
      <c r="R111" s="842"/>
      <c r="S111" s="801"/>
    </row>
    <row r="112" spans="3:19">
      <c r="C112" s="801"/>
      <c r="D112" s="801"/>
      <c r="E112" s="801"/>
      <c r="F112" s="801"/>
      <c r="G112" s="801"/>
      <c r="H112" s="801"/>
      <c r="I112" s="801"/>
      <c r="J112" s="801"/>
      <c r="K112" s="801"/>
      <c r="L112" s="801"/>
      <c r="M112" s="801"/>
      <c r="N112" s="801"/>
      <c r="O112" s="801"/>
      <c r="P112" s="801"/>
      <c r="Q112" s="801"/>
      <c r="R112" s="842"/>
      <c r="S112" s="801"/>
    </row>
    <row r="113" spans="3:19">
      <c r="C113" s="801"/>
      <c r="D113" s="801"/>
      <c r="E113" s="801"/>
      <c r="F113" s="801"/>
      <c r="G113" s="801"/>
      <c r="H113" s="801"/>
      <c r="I113" s="801"/>
      <c r="J113" s="801"/>
      <c r="K113" s="801"/>
      <c r="L113" s="801"/>
      <c r="M113" s="801"/>
      <c r="N113" s="801"/>
      <c r="O113" s="801"/>
      <c r="P113" s="801"/>
      <c r="Q113" s="801"/>
      <c r="R113" s="842"/>
      <c r="S113" s="801"/>
    </row>
    <row r="114" spans="3:19">
      <c r="C114" s="801"/>
      <c r="D114" s="801"/>
      <c r="E114" s="801"/>
      <c r="F114" s="801"/>
      <c r="G114" s="801"/>
      <c r="H114" s="801"/>
      <c r="I114" s="801"/>
      <c r="J114" s="801"/>
      <c r="K114" s="801"/>
      <c r="L114" s="801"/>
      <c r="M114" s="801"/>
      <c r="N114" s="801"/>
      <c r="O114" s="801"/>
      <c r="P114" s="801"/>
      <c r="Q114" s="801"/>
      <c r="R114" s="842"/>
      <c r="S114" s="801"/>
    </row>
    <row r="115" spans="3:19">
      <c r="C115" s="801"/>
      <c r="D115" s="801"/>
      <c r="E115" s="801"/>
      <c r="F115" s="801"/>
      <c r="G115" s="801"/>
      <c r="H115" s="801"/>
      <c r="I115" s="801"/>
      <c r="J115" s="801"/>
      <c r="K115" s="801"/>
      <c r="L115" s="801"/>
      <c r="M115" s="801"/>
      <c r="N115" s="801"/>
      <c r="O115" s="801"/>
      <c r="P115" s="801"/>
      <c r="Q115" s="801"/>
      <c r="R115" s="842"/>
      <c r="S115" s="801"/>
    </row>
    <row r="116" spans="3:19">
      <c r="C116" s="801"/>
      <c r="D116" s="801"/>
      <c r="E116" s="801"/>
      <c r="F116" s="801"/>
      <c r="G116" s="801"/>
      <c r="H116" s="801"/>
      <c r="I116" s="801"/>
      <c r="J116" s="801"/>
      <c r="K116" s="801"/>
      <c r="L116" s="801"/>
      <c r="M116" s="801"/>
      <c r="N116" s="801"/>
      <c r="O116" s="801"/>
      <c r="P116" s="801"/>
      <c r="Q116" s="801"/>
      <c r="R116" s="842"/>
      <c r="S116" s="801"/>
    </row>
    <row r="117" spans="3:19">
      <c r="C117" s="801"/>
      <c r="D117" s="801"/>
      <c r="E117" s="801"/>
      <c r="F117" s="801"/>
      <c r="G117" s="801"/>
      <c r="H117" s="801"/>
      <c r="I117" s="801"/>
      <c r="J117" s="801"/>
      <c r="K117" s="801"/>
      <c r="L117" s="801"/>
      <c r="M117" s="801"/>
      <c r="N117" s="801"/>
      <c r="O117" s="801"/>
      <c r="P117" s="801"/>
      <c r="Q117" s="801"/>
      <c r="R117" s="842"/>
      <c r="S117" s="801"/>
    </row>
    <row r="118" spans="3:19">
      <c r="C118" s="801"/>
      <c r="D118" s="801"/>
      <c r="E118" s="801"/>
      <c r="F118" s="801"/>
      <c r="G118" s="801"/>
      <c r="H118" s="801"/>
      <c r="I118" s="801"/>
      <c r="J118" s="801"/>
      <c r="K118" s="801"/>
      <c r="L118" s="801"/>
      <c r="M118" s="801"/>
      <c r="N118" s="801"/>
      <c r="O118" s="801"/>
      <c r="P118" s="801"/>
      <c r="Q118" s="801"/>
      <c r="R118" s="842"/>
      <c r="S118" s="801"/>
    </row>
    <row r="119" spans="3:19">
      <c r="C119" s="801"/>
      <c r="D119" s="801"/>
      <c r="E119" s="801"/>
      <c r="F119" s="801"/>
      <c r="G119" s="801"/>
      <c r="H119" s="801"/>
      <c r="I119" s="801"/>
      <c r="J119" s="801"/>
      <c r="K119" s="801"/>
      <c r="L119" s="801"/>
      <c r="M119" s="801"/>
      <c r="N119" s="801"/>
      <c r="O119" s="801"/>
      <c r="P119" s="801"/>
      <c r="Q119" s="801"/>
      <c r="R119" s="842"/>
      <c r="S119" s="801"/>
    </row>
    <row r="120" spans="3:19">
      <c r="C120" s="801"/>
      <c r="D120" s="801"/>
      <c r="E120" s="801"/>
      <c r="F120" s="801"/>
      <c r="G120" s="801"/>
      <c r="H120" s="801"/>
      <c r="I120" s="801"/>
      <c r="J120" s="801"/>
      <c r="K120" s="801"/>
      <c r="L120" s="801"/>
      <c r="M120" s="801"/>
      <c r="N120" s="801"/>
      <c r="O120" s="801"/>
      <c r="P120" s="801"/>
      <c r="Q120" s="801"/>
      <c r="R120" s="842"/>
      <c r="S120" s="801"/>
    </row>
    <row r="121" spans="3:19">
      <c r="C121" s="801"/>
      <c r="D121" s="801"/>
      <c r="E121" s="801"/>
      <c r="F121" s="801"/>
      <c r="G121" s="801"/>
      <c r="H121" s="801"/>
      <c r="I121" s="801"/>
      <c r="J121" s="801"/>
      <c r="K121" s="801"/>
      <c r="L121" s="801"/>
      <c r="M121" s="801"/>
      <c r="N121" s="801"/>
      <c r="O121" s="801"/>
      <c r="P121" s="801"/>
      <c r="Q121" s="801"/>
      <c r="R121" s="842"/>
      <c r="S121" s="801"/>
    </row>
    <row r="122" spans="3:19">
      <c r="C122" s="801"/>
      <c r="D122" s="801"/>
      <c r="E122" s="801"/>
      <c r="F122" s="801"/>
      <c r="G122" s="801"/>
      <c r="H122" s="801"/>
      <c r="I122" s="801"/>
      <c r="J122" s="801"/>
      <c r="K122" s="801"/>
      <c r="L122" s="801"/>
      <c r="M122" s="801"/>
      <c r="N122" s="801"/>
      <c r="O122" s="801"/>
      <c r="P122" s="801"/>
      <c r="Q122" s="801"/>
      <c r="R122" s="842"/>
      <c r="S122" s="801"/>
    </row>
    <row r="123" spans="3:19">
      <c r="C123" s="801"/>
      <c r="D123" s="801"/>
      <c r="E123" s="801"/>
      <c r="F123" s="801"/>
      <c r="G123" s="801"/>
      <c r="H123" s="801"/>
      <c r="I123" s="801"/>
      <c r="J123" s="801"/>
      <c r="K123" s="801"/>
      <c r="L123" s="801"/>
      <c r="M123" s="801"/>
      <c r="N123" s="801"/>
      <c r="O123" s="801"/>
      <c r="P123" s="801"/>
      <c r="Q123" s="801"/>
      <c r="R123" s="842"/>
      <c r="S123" s="801"/>
    </row>
    <row r="124" spans="3:19">
      <c r="C124" s="801"/>
      <c r="D124" s="801"/>
      <c r="E124" s="801"/>
      <c r="F124" s="801"/>
      <c r="G124" s="801"/>
      <c r="H124" s="801"/>
      <c r="I124" s="801"/>
      <c r="J124" s="801"/>
      <c r="K124" s="801"/>
      <c r="L124" s="801"/>
      <c r="M124" s="801"/>
      <c r="N124" s="801"/>
      <c r="O124" s="801"/>
      <c r="P124" s="801"/>
      <c r="Q124" s="801"/>
      <c r="R124" s="842"/>
      <c r="S124" s="801"/>
    </row>
    <row r="125" spans="3:19">
      <c r="C125" s="801"/>
      <c r="D125" s="801"/>
      <c r="E125" s="801"/>
      <c r="F125" s="801"/>
      <c r="G125" s="801"/>
      <c r="H125" s="801"/>
      <c r="I125" s="801"/>
      <c r="J125" s="801"/>
      <c r="K125" s="801"/>
      <c r="L125" s="801"/>
      <c r="M125" s="801"/>
      <c r="N125" s="801"/>
      <c r="O125" s="801"/>
      <c r="P125" s="801"/>
      <c r="Q125" s="801"/>
      <c r="R125" s="842"/>
      <c r="S125" s="801"/>
    </row>
    <row r="126" spans="3:19">
      <c r="C126" s="801"/>
      <c r="D126" s="801"/>
      <c r="E126" s="801"/>
      <c r="F126" s="801"/>
      <c r="G126" s="801"/>
      <c r="H126" s="801"/>
      <c r="I126" s="801"/>
      <c r="J126" s="801"/>
      <c r="K126" s="801"/>
      <c r="L126" s="801"/>
      <c r="M126" s="801"/>
      <c r="N126" s="801"/>
      <c r="O126" s="801"/>
      <c r="P126" s="801"/>
      <c r="Q126" s="801"/>
      <c r="R126" s="842"/>
      <c r="S126" s="801"/>
    </row>
    <row r="127" spans="3:19">
      <c r="C127" s="801"/>
      <c r="D127" s="801"/>
      <c r="E127" s="801"/>
      <c r="F127" s="801"/>
      <c r="G127" s="801"/>
      <c r="H127" s="801"/>
      <c r="I127" s="801"/>
      <c r="J127" s="801"/>
      <c r="K127" s="801"/>
      <c r="L127" s="801"/>
      <c r="M127" s="801"/>
      <c r="N127" s="801"/>
      <c r="O127" s="801"/>
      <c r="P127" s="801"/>
      <c r="Q127" s="801"/>
      <c r="R127" s="842"/>
      <c r="S127" s="801"/>
    </row>
    <row r="128" spans="3:19">
      <c r="C128" s="801"/>
      <c r="D128" s="801"/>
      <c r="E128" s="801"/>
      <c r="F128" s="801"/>
      <c r="G128" s="801"/>
      <c r="H128" s="801"/>
      <c r="I128" s="801"/>
      <c r="J128" s="801"/>
      <c r="K128" s="801"/>
      <c r="L128" s="801"/>
      <c r="M128" s="801"/>
      <c r="N128" s="801"/>
      <c r="O128" s="801"/>
      <c r="P128" s="801"/>
      <c r="Q128" s="801"/>
      <c r="R128" s="842"/>
      <c r="S128" s="801"/>
    </row>
    <row r="129" spans="3:19">
      <c r="C129" s="801"/>
      <c r="D129" s="801"/>
      <c r="E129" s="801"/>
      <c r="F129" s="801"/>
      <c r="G129" s="801"/>
      <c r="H129" s="801"/>
      <c r="I129" s="801"/>
      <c r="J129" s="801"/>
      <c r="K129" s="801"/>
      <c r="L129" s="801"/>
      <c r="M129" s="801"/>
      <c r="N129" s="801"/>
      <c r="O129" s="801"/>
      <c r="P129" s="801"/>
      <c r="Q129" s="801"/>
      <c r="R129" s="842"/>
      <c r="S129" s="801"/>
    </row>
    <row r="130" spans="3:19">
      <c r="C130" s="801"/>
      <c r="D130" s="801"/>
      <c r="E130" s="801"/>
      <c r="F130" s="801"/>
      <c r="G130" s="801"/>
      <c r="H130" s="801"/>
      <c r="I130" s="801"/>
      <c r="J130" s="801"/>
      <c r="K130" s="801"/>
      <c r="L130" s="801"/>
      <c r="M130" s="801"/>
      <c r="N130" s="801"/>
      <c r="O130" s="801"/>
      <c r="P130" s="801"/>
      <c r="Q130" s="801"/>
      <c r="R130" s="842"/>
      <c r="S130" s="801"/>
    </row>
    <row r="131" spans="3:19">
      <c r="C131" s="801"/>
      <c r="D131" s="801"/>
      <c r="E131" s="801"/>
      <c r="F131" s="801"/>
      <c r="G131" s="801"/>
      <c r="H131" s="801"/>
      <c r="I131" s="801"/>
      <c r="J131" s="801"/>
      <c r="K131" s="801"/>
      <c r="L131" s="801"/>
      <c r="M131" s="801"/>
      <c r="N131" s="801"/>
      <c r="O131" s="801"/>
      <c r="P131" s="801"/>
      <c r="Q131" s="801"/>
      <c r="R131" s="842"/>
      <c r="S131" s="801"/>
    </row>
    <row r="132" spans="3:19">
      <c r="C132" s="801"/>
      <c r="D132" s="801"/>
      <c r="E132" s="801"/>
      <c r="F132" s="801"/>
      <c r="G132" s="801"/>
      <c r="H132" s="801"/>
      <c r="I132" s="801"/>
      <c r="J132" s="801"/>
      <c r="K132" s="801"/>
      <c r="L132" s="801"/>
      <c r="M132" s="801"/>
      <c r="N132" s="801"/>
      <c r="O132" s="801"/>
      <c r="P132" s="801"/>
      <c r="Q132" s="801"/>
      <c r="R132" s="842"/>
      <c r="S132" s="801"/>
    </row>
    <row r="133" spans="3:19">
      <c r="C133" s="801"/>
      <c r="D133" s="801"/>
      <c r="E133" s="801"/>
      <c r="F133" s="801"/>
      <c r="G133" s="801"/>
      <c r="H133" s="801"/>
      <c r="I133" s="801"/>
      <c r="J133" s="801"/>
      <c r="K133" s="801"/>
      <c r="L133" s="801"/>
      <c r="M133" s="801"/>
      <c r="N133" s="801"/>
      <c r="O133" s="801"/>
      <c r="P133" s="801"/>
      <c r="Q133" s="801"/>
      <c r="R133" s="842"/>
      <c r="S133" s="801"/>
    </row>
    <row r="134" spans="3:19">
      <c r="C134" s="801"/>
      <c r="D134" s="801"/>
      <c r="E134" s="801"/>
      <c r="F134" s="801"/>
      <c r="G134" s="801"/>
      <c r="H134" s="801"/>
      <c r="I134" s="801"/>
      <c r="J134" s="801"/>
      <c r="K134" s="801"/>
      <c r="L134" s="801"/>
      <c r="M134" s="801"/>
      <c r="N134" s="801"/>
      <c r="O134" s="801"/>
      <c r="P134" s="801"/>
      <c r="Q134" s="801"/>
      <c r="R134" s="842"/>
      <c r="S134" s="801"/>
    </row>
    <row r="135" spans="3:19">
      <c r="C135" s="801"/>
      <c r="D135" s="801"/>
      <c r="E135" s="801"/>
      <c r="F135" s="801"/>
      <c r="G135" s="801"/>
      <c r="H135" s="801"/>
      <c r="I135" s="801"/>
      <c r="J135" s="801"/>
      <c r="K135" s="801"/>
      <c r="L135" s="801"/>
      <c r="M135" s="801"/>
      <c r="N135" s="801"/>
      <c r="O135" s="801"/>
      <c r="P135" s="801"/>
      <c r="Q135" s="801"/>
      <c r="R135" s="842"/>
      <c r="S135" s="801"/>
    </row>
    <row r="136" spans="3:19">
      <c r="C136" s="801"/>
      <c r="D136" s="801"/>
      <c r="E136" s="801"/>
      <c r="F136" s="801"/>
      <c r="G136" s="801"/>
      <c r="H136" s="801"/>
      <c r="I136" s="801"/>
      <c r="J136" s="801"/>
      <c r="K136" s="801"/>
      <c r="L136" s="801"/>
      <c r="M136" s="801"/>
      <c r="N136" s="801"/>
      <c r="O136" s="801"/>
      <c r="P136" s="801"/>
      <c r="Q136" s="801"/>
      <c r="R136" s="842"/>
      <c r="S136" s="801"/>
    </row>
    <row r="137" spans="3:19">
      <c r="C137" s="801"/>
      <c r="D137" s="801"/>
      <c r="E137" s="801"/>
      <c r="F137" s="801"/>
      <c r="G137" s="801"/>
      <c r="H137" s="801"/>
      <c r="I137" s="801"/>
      <c r="J137" s="801"/>
      <c r="K137" s="801"/>
      <c r="L137" s="801"/>
      <c r="M137" s="801"/>
      <c r="N137" s="801"/>
      <c r="O137" s="801"/>
      <c r="P137" s="801"/>
      <c r="Q137" s="801"/>
      <c r="R137" s="842"/>
      <c r="S137" s="801"/>
    </row>
    <row r="138" spans="3:19">
      <c r="C138" s="801"/>
      <c r="D138" s="801"/>
      <c r="E138" s="801"/>
      <c r="F138" s="801"/>
      <c r="G138" s="801"/>
      <c r="H138" s="801"/>
      <c r="I138" s="801"/>
      <c r="J138" s="801"/>
      <c r="K138" s="801"/>
      <c r="L138" s="801"/>
      <c r="M138" s="801"/>
      <c r="N138" s="801"/>
      <c r="O138" s="801"/>
      <c r="P138" s="801"/>
      <c r="Q138" s="801"/>
      <c r="R138" s="842"/>
      <c r="S138" s="801"/>
    </row>
    <row r="139" spans="3:19">
      <c r="C139" s="801"/>
      <c r="D139" s="801"/>
      <c r="E139" s="801"/>
      <c r="F139" s="801"/>
      <c r="G139" s="801"/>
      <c r="H139" s="801"/>
      <c r="I139" s="801"/>
      <c r="J139" s="801"/>
      <c r="K139" s="801"/>
      <c r="L139" s="801"/>
      <c r="M139" s="801"/>
      <c r="N139" s="801"/>
      <c r="O139" s="801"/>
      <c r="P139" s="801"/>
      <c r="Q139" s="801"/>
      <c r="R139" s="842"/>
      <c r="S139" s="801"/>
    </row>
    <row r="140" spans="3:19">
      <c r="C140" s="801"/>
      <c r="D140" s="801"/>
      <c r="E140" s="801"/>
      <c r="F140" s="801"/>
      <c r="G140" s="801"/>
      <c r="H140" s="801"/>
      <c r="I140" s="801"/>
      <c r="J140" s="801"/>
      <c r="K140" s="801"/>
      <c r="L140" s="801"/>
      <c r="M140" s="801"/>
      <c r="N140" s="801"/>
      <c r="O140" s="801"/>
      <c r="P140" s="801"/>
      <c r="Q140" s="801"/>
      <c r="R140" s="842"/>
      <c r="S140" s="801"/>
    </row>
    <row r="141" spans="3:19">
      <c r="C141" s="801"/>
      <c r="D141" s="801"/>
      <c r="E141" s="801"/>
      <c r="F141" s="801"/>
      <c r="G141" s="801"/>
      <c r="H141" s="801"/>
      <c r="I141" s="801"/>
      <c r="J141" s="801"/>
      <c r="K141" s="801"/>
      <c r="L141" s="801"/>
      <c r="M141" s="801"/>
      <c r="N141" s="801"/>
      <c r="O141" s="801"/>
      <c r="P141" s="801"/>
      <c r="Q141" s="801"/>
      <c r="R141" s="842"/>
      <c r="S141" s="801"/>
    </row>
    <row r="142" spans="3:19">
      <c r="C142" s="801"/>
      <c r="D142" s="801"/>
      <c r="E142" s="801"/>
      <c r="F142" s="801"/>
      <c r="G142" s="801"/>
      <c r="H142" s="801"/>
      <c r="I142" s="801"/>
      <c r="J142" s="801"/>
      <c r="K142" s="801"/>
      <c r="L142" s="801"/>
      <c r="M142" s="801"/>
      <c r="N142" s="801"/>
      <c r="O142" s="801"/>
      <c r="P142" s="801"/>
      <c r="Q142" s="801"/>
      <c r="R142" s="842"/>
      <c r="S142" s="801"/>
    </row>
    <row r="143" spans="3:19">
      <c r="C143" s="801"/>
      <c r="D143" s="801"/>
      <c r="E143" s="801"/>
      <c r="F143" s="801"/>
      <c r="G143" s="801"/>
      <c r="H143" s="801"/>
      <c r="I143" s="801"/>
      <c r="J143" s="801"/>
      <c r="K143" s="801"/>
      <c r="L143" s="801"/>
      <c r="M143" s="801"/>
      <c r="N143" s="801"/>
      <c r="O143" s="801"/>
      <c r="P143" s="801"/>
      <c r="Q143" s="801"/>
      <c r="R143" s="842"/>
      <c r="S143" s="801"/>
    </row>
    <row r="144" spans="3:19">
      <c r="C144" s="801"/>
      <c r="D144" s="801"/>
      <c r="E144" s="801"/>
      <c r="F144" s="801"/>
      <c r="G144" s="801"/>
      <c r="H144" s="801"/>
      <c r="I144" s="801"/>
      <c r="J144" s="801"/>
      <c r="K144" s="801"/>
      <c r="L144" s="801"/>
      <c r="M144" s="801"/>
      <c r="N144" s="801"/>
      <c r="O144" s="801"/>
      <c r="P144" s="801"/>
      <c r="Q144" s="801"/>
      <c r="R144" s="842"/>
      <c r="S144" s="801"/>
    </row>
    <row r="145" spans="3:19">
      <c r="C145" s="801"/>
      <c r="D145" s="801"/>
      <c r="E145" s="801"/>
      <c r="F145" s="801"/>
      <c r="G145" s="801"/>
      <c r="H145" s="801"/>
      <c r="I145" s="801"/>
      <c r="J145" s="801"/>
      <c r="K145" s="801"/>
      <c r="L145" s="801"/>
      <c r="M145" s="801"/>
      <c r="N145" s="801"/>
      <c r="O145" s="801"/>
      <c r="P145" s="801"/>
      <c r="Q145" s="801"/>
      <c r="R145" s="842"/>
      <c r="S145" s="801"/>
    </row>
    <row r="146" spans="3:19">
      <c r="C146" s="801"/>
      <c r="D146" s="801"/>
      <c r="E146" s="801"/>
      <c r="F146" s="801"/>
      <c r="G146" s="801"/>
      <c r="H146" s="801"/>
      <c r="I146" s="801"/>
      <c r="J146" s="801"/>
      <c r="K146" s="801"/>
      <c r="L146" s="801"/>
      <c r="M146" s="801"/>
      <c r="N146" s="801"/>
      <c r="O146" s="801"/>
      <c r="P146" s="801"/>
      <c r="Q146" s="801"/>
      <c r="R146" s="842"/>
      <c r="S146" s="801"/>
    </row>
    <row r="147" spans="3:19">
      <c r="C147" s="801"/>
      <c r="D147" s="801"/>
      <c r="E147" s="801"/>
      <c r="F147" s="801"/>
      <c r="G147" s="801"/>
      <c r="H147" s="801"/>
      <c r="I147" s="801"/>
      <c r="J147" s="801"/>
      <c r="K147" s="801"/>
      <c r="L147" s="801"/>
      <c r="M147" s="801"/>
      <c r="N147" s="801"/>
      <c r="O147" s="801"/>
      <c r="P147" s="801"/>
      <c r="Q147" s="801"/>
      <c r="R147" s="842"/>
      <c r="S147" s="801"/>
    </row>
    <row r="148" spans="3:19">
      <c r="C148" s="801"/>
      <c r="D148" s="801"/>
      <c r="E148" s="801"/>
      <c r="F148" s="801"/>
      <c r="G148" s="801"/>
      <c r="H148" s="801"/>
      <c r="I148" s="801"/>
      <c r="J148" s="801"/>
      <c r="K148" s="801"/>
      <c r="L148" s="801"/>
      <c r="M148" s="801"/>
      <c r="N148" s="801"/>
      <c r="O148" s="801"/>
      <c r="P148" s="801"/>
      <c r="Q148" s="801"/>
      <c r="R148" s="842"/>
      <c r="S148" s="801"/>
    </row>
    <row r="149" spans="3:19">
      <c r="C149" s="801"/>
      <c r="D149" s="801"/>
      <c r="E149" s="801"/>
      <c r="F149" s="801"/>
      <c r="G149" s="801"/>
      <c r="H149" s="801"/>
      <c r="I149" s="801"/>
      <c r="J149" s="801"/>
      <c r="K149" s="801"/>
      <c r="L149" s="801"/>
      <c r="M149" s="801"/>
      <c r="N149" s="801"/>
      <c r="O149" s="801"/>
      <c r="P149" s="801"/>
      <c r="Q149" s="801"/>
      <c r="R149" s="842"/>
      <c r="S149" s="801"/>
    </row>
    <row r="150" spans="3:19">
      <c r="C150" s="801"/>
      <c r="D150" s="801"/>
      <c r="E150" s="801"/>
      <c r="F150" s="801"/>
      <c r="G150" s="801"/>
      <c r="H150" s="801"/>
      <c r="I150" s="801"/>
      <c r="J150" s="801"/>
      <c r="K150" s="801"/>
      <c r="L150" s="801"/>
      <c r="M150" s="801"/>
      <c r="N150" s="801"/>
      <c r="O150" s="801"/>
      <c r="P150" s="801"/>
      <c r="Q150" s="801"/>
      <c r="R150" s="842"/>
      <c r="S150" s="801"/>
    </row>
    <row r="151" spans="3:19">
      <c r="C151" s="801"/>
      <c r="D151" s="801"/>
      <c r="E151" s="801"/>
      <c r="F151" s="801"/>
      <c r="G151" s="801"/>
      <c r="H151" s="801"/>
      <c r="I151" s="801"/>
      <c r="J151" s="801"/>
      <c r="K151" s="801"/>
      <c r="L151" s="801"/>
      <c r="M151" s="801"/>
      <c r="N151" s="801"/>
      <c r="O151" s="801"/>
      <c r="P151" s="801"/>
      <c r="Q151" s="801"/>
      <c r="R151" s="842"/>
      <c r="S151" s="801"/>
    </row>
    <row r="152" spans="3:19">
      <c r="C152" s="801"/>
      <c r="D152" s="801"/>
      <c r="E152" s="801"/>
      <c r="F152" s="801"/>
      <c r="G152" s="801"/>
      <c r="H152" s="801"/>
      <c r="I152" s="801"/>
      <c r="J152" s="801"/>
      <c r="K152" s="801"/>
      <c r="L152" s="801"/>
      <c r="M152" s="801"/>
      <c r="N152" s="801"/>
      <c r="O152" s="801"/>
      <c r="P152" s="801"/>
      <c r="Q152" s="801"/>
      <c r="R152" s="842"/>
      <c r="S152" s="801"/>
    </row>
    <row r="153" spans="3:19">
      <c r="C153" s="801"/>
      <c r="D153" s="801"/>
      <c r="E153" s="801"/>
      <c r="F153" s="801"/>
      <c r="G153" s="801"/>
      <c r="H153" s="801"/>
      <c r="I153" s="801"/>
      <c r="J153" s="801"/>
      <c r="K153" s="801"/>
      <c r="L153" s="801"/>
      <c r="M153" s="801"/>
      <c r="N153" s="801"/>
      <c r="O153" s="801"/>
      <c r="P153" s="801"/>
      <c r="Q153" s="801"/>
      <c r="R153" s="842"/>
      <c r="S153" s="801"/>
    </row>
    <row r="154" spans="3:19">
      <c r="C154" s="801"/>
      <c r="D154" s="801"/>
      <c r="E154" s="801"/>
      <c r="F154" s="801"/>
      <c r="G154" s="801"/>
      <c r="H154" s="801"/>
      <c r="I154" s="801"/>
      <c r="J154" s="801"/>
      <c r="K154" s="801"/>
      <c r="L154" s="801"/>
      <c r="M154" s="801"/>
      <c r="N154" s="801"/>
      <c r="O154" s="801"/>
      <c r="P154" s="801"/>
      <c r="Q154" s="801"/>
      <c r="R154" s="842"/>
      <c r="S154" s="801"/>
    </row>
    <row r="155" spans="3:19">
      <c r="C155" s="801"/>
      <c r="D155" s="801"/>
      <c r="E155" s="801"/>
      <c r="F155" s="801"/>
      <c r="G155" s="801"/>
      <c r="H155" s="801"/>
      <c r="I155" s="801"/>
      <c r="J155" s="801"/>
      <c r="K155" s="801"/>
      <c r="L155" s="801"/>
      <c r="M155" s="801"/>
      <c r="N155" s="801"/>
      <c r="O155" s="801"/>
      <c r="P155" s="801"/>
      <c r="Q155" s="801"/>
      <c r="R155" s="842"/>
      <c r="S155" s="801"/>
    </row>
    <row r="156" spans="3:19">
      <c r="C156" s="801"/>
      <c r="D156" s="801"/>
      <c r="E156" s="801"/>
      <c r="F156" s="801"/>
      <c r="G156" s="801"/>
      <c r="H156" s="801"/>
      <c r="I156" s="801"/>
      <c r="J156" s="801"/>
      <c r="K156" s="801"/>
      <c r="L156" s="801"/>
      <c r="M156" s="801"/>
      <c r="N156" s="801"/>
      <c r="O156" s="801"/>
      <c r="P156" s="801"/>
      <c r="Q156" s="801"/>
      <c r="R156" s="842"/>
      <c r="S156" s="801"/>
    </row>
    <row r="157" spans="3:19">
      <c r="C157" s="801"/>
      <c r="D157" s="801"/>
      <c r="E157" s="801"/>
      <c r="F157" s="801"/>
      <c r="G157" s="801"/>
      <c r="H157" s="801"/>
      <c r="I157" s="801"/>
      <c r="J157" s="801"/>
      <c r="K157" s="801"/>
      <c r="L157" s="801"/>
      <c r="M157" s="801"/>
      <c r="N157" s="801"/>
      <c r="O157" s="801"/>
      <c r="P157" s="801"/>
      <c r="Q157" s="801"/>
      <c r="R157" s="842"/>
      <c r="S157" s="801"/>
    </row>
    <row r="158" spans="3:19">
      <c r="C158" s="801"/>
      <c r="D158" s="801"/>
      <c r="E158" s="801"/>
      <c r="F158" s="801"/>
      <c r="G158" s="801"/>
      <c r="H158" s="801"/>
      <c r="I158" s="801"/>
      <c r="J158" s="801"/>
      <c r="K158" s="801"/>
      <c r="L158" s="801"/>
      <c r="M158" s="801"/>
      <c r="N158" s="801"/>
      <c r="O158" s="801"/>
      <c r="P158" s="801"/>
      <c r="Q158" s="801"/>
      <c r="R158" s="842"/>
      <c r="S158" s="801"/>
    </row>
    <row r="159" spans="3:19">
      <c r="C159" s="801"/>
      <c r="D159" s="801"/>
      <c r="E159" s="801"/>
      <c r="F159" s="801"/>
      <c r="G159" s="801"/>
      <c r="H159" s="801"/>
      <c r="I159" s="801"/>
      <c r="J159" s="801"/>
      <c r="K159" s="801"/>
      <c r="L159" s="801"/>
      <c r="M159" s="801"/>
      <c r="N159" s="801"/>
      <c r="O159" s="801"/>
      <c r="P159" s="801"/>
      <c r="Q159" s="801"/>
      <c r="R159" s="842"/>
      <c r="S159" s="801"/>
    </row>
    <row r="160" spans="3:19">
      <c r="C160" s="801"/>
      <c r="D160" s="801"/>
      <c r="E160" s="801"/>
      <c r="F160" s="801"/>
      <c r="G160" s="801"/>
      <c r="H160" s="801"/>
      <c r="I160" s="801"/>
      <c r="J160" s="801"/>
      <c r="K160" s="801"/>
      <c r="L160" s="801"/>
      <c r="M160" s="801"/>
      <c r="N160" s="801"/>
      <c r="O160" s="801"/>
      <c r="P160" s="801"/>
      <c r="Q160" s="801"/>
      <c r="R160" s="842"/>
      <c r="S160" s="801"/>
    </row>
    <row r="161" spans="3:19">
      <c r="C161" s="801"/>
      <c r="D161" s="801"/>
      <c r="E161" s="801"/>
      <c r="F161" s="801"/>
      <c r="G161" s="801"/>
      <c r="H161" s="801"/>
      <c r="I161" s="801"/>
      <c r="J161" s="801"/>
      <c r="K161" s="801"/>
      <c r="L161" s="801"/>
      <c r="M161" s="801"/>
      <c r="N161" s="801"/>
      <c r="O161" s="801"/>
      <c r="P161" s="801"/>
      <c r="Q161" s="801"/>
      <c r="R161" s="842"/>
      <c r="S161" s="801"/>
    </row>
    <row r="162" spans="3:19">
      <c r="C162" s="801"/>
      <c r="D162" s="801"/>
      <c r="E162" s="801"/>
      <c r="F162" s="801"/>
      <c r="G162" s="801"/>
      <c r="H162" s="801"/>
      <c r="I162" s="801"/>
      <c r="J162" s="801"/>
      <c r="K162" s="801"/>
      <c r="L162" s="801"/>
      <c r="M162" s="801"/>
      <c r="N162" s="801"/>
      <c r="O162" s="801"/>
      <c r="P162" s="801"/>
      <c r="Q162" s="801"/>
      <c r="R162" s="842"/>
      <c r="S162" s="801"/>
    </row>
    <row r="163" spans="3:19">
      <c r="C163" s="801"/>
      <c r="D163" s="801"/>
      <c r="E163" s="801"/>
      <c r="F163" s="801"/>
      <c r="G163" s="801"/>
      <c r="H163" s="801"/>
      <c r="I163" s="801"/>
      <c r="J163" s="801"/>
      <c r="K163" s="801"/>
      <c r="L163" s="801"/>
      <c r="M163" s="801"/>
      <c r="N163" s="801"/>
      <c r="O163" s="801"/>
      <c r="P163" s="801"/>
      <c r="Q163" s="801"/>
      <c r="R163" s="842"/>
      <c r="S163" s="801"/>
    </row>
    <row r="164" spans="3:19">
      <c r="C164" s="801"/>
      <c r="D164" s="801"/>
      <c r="E164" s="801"/>
      <c r="F164" s="801"/>
      <c r="G164" s="801"/>
      <c r="H164" s="801"/>
      <c r="I164" s="801"/>
      <c r="J164" s="801"/>
      <c r="K164" s="801"/>
      <c r="L164" s="801"/>
      <c r="M164" s="801"/>
      <c r="N164" s="801"/>
      <c r="O164" s="801"/>
      <c r="P164" s="801"/>
      <c r="Q164" s="801"/>
      <c r="R164" s="842"/>
      <c r="S164" s="801"/>
    </row>
    <row r="165" spans="3:19">
      <c r="C165" s="801"/>
      <c r="D165" s="801"/>
      <c r="E165" s="801"/>
      <c r="F165" s="801"/>
      <c r="G165" s="801"/>
      <c r="H165" s="801"/>
      <c r="I165" s="801"/>
      <c r="J165" s="801"/>
      <c r="K165" s="801"/>
      <c r="L165" s="801"/>
      <c r="M165" s="801"/>
      <c r="N165" s="801"/>
      <c r="O165" s="801"/>
      <c r="P165" s="801"/>
      <c r="Q165" s="801"/>
      <c r="R165" s="842"/>
      <c r="S165" s="801"/>
    </row>
    <row r="166" spans="3:19">
      <c r="C166" s="801"/>
      <c r="D166" s="801"/>
      <c r="E166" s="801"/>
      <c r="F166" s="801"/>
      <c r="G166" s="801"/>
      <c r="H166" s="801"/>
      <c r="I166" s="801"/>
      <c r="J166" s="801"/>
      <c r="K166" s="801"/>
      <c r="L166" s="801"/>
      <c r="M166" s="801"/>
      <c r="N166" s="801"/>
      <c r="O166" s="801"/>
      <c r="P166" s="801"/>
      <c r="Q166" s="801"/>
      <c r="R166" s="842"/>
      <c r="S166" s="801"/>
    </row>
    <row r="167" spans="3:19">
      <c r="C167" s="801"/>
      <c r="D167" s="801"/>
      <c r="E167" s="801"/>
      <c r="F167" s="801"/>
      <c r="G167" s="801"/>
      <c r="H167" s="801"/>
      <c r="I167" s="801"/>
      <c r="J167" s="801"/>
      <c r="K167" s="801"/>
      <c r="L167" s="801"/>
      <c r="M167" s="801"/>
      <c r="N167" s="801"/>
      <c r="O167" s="801"/>
      <c r="P167" s="801"/>
      <c r="Q167" s="801"/>
      <c r="R167" s="842"/>
      <c r="S167" s="801"/>
    </row>
    <row r="168" spans="3:19">
      <c r="C168" s="801"/>
      <c r="D168" s="801"/>
      <c r="E168" s="801"/>
      <c r="F168" s="801"/>
      <c r="G168" s="801"/>
      <c r="H168" s="801"/>
      <c r="I168" s="801"/>
      <c r="J168" s="801"/>
      <c r="K168" s="801"/>
      <c r="L168" s="801"/>
      <c r="M168" s="801"/>
      <c r="N168" s="801"/>
      <c r="O168" s="801"/>
      <c r="P168" s="801"/>
      <c r="Q168" s="801"/>
      <c r="R168" s="842"/>
      <c r="S168" s="801"/>
    </row>
    <row r="169" spans="3:19">
      <c r="C169" s="801"/>
      <c r="D169" s="801"/>
      <c r="E169" s="801"/>
      <c r="F169" s="801"/>
      <c r="G169" s="801"/>
      <c r="H169" s="801"/>
      <c r="I169" s="801"/>
      <c r="J169" s="801"/>
      <c r="K169" s="801"/>
      <c r="L169" s="801"/>
      <c r="M169" s="801"/>
      <c r="N169" s="801"/>
      <c r="O169" s="801"/>
      <c r="P169" s="801"/>
      <c r="Q169" s="801"/>
      <c r="R169" s="842"/>
      <c r="S169" s="801"/>
    </row>
    <row r="170" spans="3:19">
      <c r="C170" s="801"/>
      <c r="D170" s="801"/>
      <c r="E170" s="801"/>
      <c r="F170" s="801"/>
      <c r="G170" s="801"/>
      <c r="H170" s="801"/>
      <c r="I170" s="801"/>
      <c r="J170" s="801"/>
      <c r="K170" s="801"/>
      <c r="L170" s="801"/>
      <c r="M170" s="801"/>
      <c r="N170" s="801"/>
      <c r="O170" s="801"/>
      <c r="P170" s="801"/>
      <c r="Q170" s="801"/>
      <c r="R170" s="842"/>
      <c r="S170" s="801"/>
    </row>
    <row r="171" spans="3:19">
      <c r="C171" s="801"/>
      <c r="D171" s="801"/>
      <c r="E171" s="801"/>
      <c r="F171" s="801"/>
      <c r="G171" s="801"/>
      <c r="H171" s="801"/>
      <c r="I171" s="801"/>
      <c r="J171" s="801"/>
      <c r="K171" s="801"/>
      <c r="L171" s="801"/>
      <c r="M171" s="801"/>
      <c r="N171" s="801"/>
      <c r="O171" s="801"/>
      <c r="P171" s="801"/>
      <c r="Q171" s="801"/>
      <c r="R171" s="842"/>
      <c r="S171" s="801"/>
    </row>
    <row r="172" spans="3:19">
      <c r="C172" s="801"/>
      <c r="D172" s="801"/>
      <c r="E172" s="801"/>
      <c r="F172" s="801"/>
      <c r="G172" s="801"/>
      <c r="H172" s="801"/>
      <c r="I172" s="801"/>
      <c r="J172" s="801"/>
      <c r="K172" s="801"/>
      <c r="L172" s="801"/>
      <c r="M172" s="801"/>
      <c r="N172" s="801"/>
      <c r="O172" s="801"/>
      <c r="P172" s="801"/>
      <c r="Q172" s="801"/>
      <c r="R172" s="842"/>
      <c r="S172" s="801"/>
    </row>
    <row r="173" spans="3:19">
      <c r="C173" s="801"/>
      <c r="D173" s="801"/>
      <c r="E173" s="801"/>
      <c r="F173" s="801"/>
      <c r="G173" s="801"/>
      <c r="H173" s="801"/>
      <c r="I173" s="801"/>
      <c r="J173" s="801"/>
      <c r="K173" s="801"/>
      <c r="L173" s="801"/>
      <c r="M173" s="801"/>
      <c r="N173" s="801"/>
      <c r="O173" s="801"/>
      <c r="P173" s="801"/>
      <c r="Q173" s="801"/>
      <c r="R173" s="842"/>
      <c r="S173" s="801"/>
    </row>
    <row r="174" spans="3:19">
      <c r="C174" s="801"/>
      <c r="D174" s="801"/>
      <c r="E174" s="801"/>
      <c r="F174" s="801"/>
      <c r="G174" s="801"/>
      <c r="H174" s="801"/>
      <c r="I174" s="801"/>
      <c r="J174" s="801"/>
      <c r="K174" s="801"/>
      <c r="L174" s="801"/>
      <c r="M174" s="801"/>
      <c r="N174" s="801"/>
      <c r="O174" s="801"/>
      <c r="P174" s="801"/>
      <c r="Q174" s="801"/>
      <c r="R174" s="842"/>
      <c r="S174" s="801"/>
    </row>
    <row r="175" spans="3:19">
      <c r="C175" s="801"/>
      <c r="D175" s="801"/>
      <c r="E175" s="801"/>
      <c r="F175" s="801"/>
      <c r="G175" s="801"/>
      <c r="H175" s="801"/>
      <c r="I175" s="801"/>
      <c r="J175" s="801"/>
      <c r="K175" s="801"/>
      <c r="L175" s="801"/>
      <c r="M175" s="801"/>
      <c r="N175" s="801"/>
      <c r="O175" s="801"/>
      <c r="P175" s="801"/>
      <c r="Q175" s="801"/>
      <c r="R175" s="842"/>
      <c r="S175" s="801"/>
    </row>
    <row r="176" spans="3:19">
      <c r="C176" s="801"/>
      <c r="D176" s="801"/>
      <c r="E176" s="801"/>
      <c r="F176" s="801"/>
      <c r="G176" s="801"/>
      <c r="H176" s="801"/>
      <c r="I176" s="801"/>
      <c r="J176" s="801"/>
      <c r="K176" s="801"/>
      <c r="L176" s="801"/>
      <c r="M176" s="801"/>
      <c r="N176" s="801"/>
      <c r="O176" s="801"/>
      <c r="P176" s="801"/>
      <c r="Q176" s="801"/>
      <c r="R176" s="842"/>
      <c r="S176" s="801"/>
    </row>
    <row r="177" spans="3:19">
      <c r="C177" s="801"/>
      <c r="D177" s="801"/>
      <c r="E177" s="801"/>
      <c r="F177" s="801"/>
      <c r="G177" s="801"/>
      <c r="H177" s="801"/>
      <c r="I177" s="801"/>
      <c r="J177" s="801"/>
      <c r="K177" s="801"/>
      <c r="L177" s="801"/>
      <c r="M177" s="801"/>
      <c r="N177" s="801"/>
      <c r="O177" s="801"/>
      <c r="P177" s="801"/>
      <c r="Q177" s="801"/>
      <c r="R177" s="842"/>
      <c r="S177" s="801"/>
    </row>
    <row r="178" spans="3:19">
      <c r="C178" s="801"/>
      <c r="D178" s="801"/>
      <c r="E178" s="801"/>
      <c r="F178" s="801"/>
      <c r="G178" s="801"/>
      <c r="H178" s="801"/>
      <c r="I178" s="801"/>
      <c r="J178" s="801"/>
      <c r="K178" s="801"/>
      <c r="L178" s="801"/>
      <c r="M178" s="801"/>
      <c r="N178" s="801"/>
      <c r="O178" s="801"/>
      <c r="P178" s="801"/>
      <c r="Q178" s="801"/>
      <c r="R178" s="842"/>
      <c r="S178" s="801"/>
    </row>
    <row r="179" spans="3:19">
      <c r="C179" s="801"/>
      <c r="D179" s="801"/>
      <c r="E179" s="801"/>
      <c r="F179" s="801"/>
      <c r="G179" s="801"/>
      <c r="H179" s="801"/>
      <c r="I179" s="801"/>
      <c r="J179" s="801"/>
      <c r="K179" s="801"/>
      <c r="L179" s="801"/>
      <c r="M179" s="801"/>
      <c r="N179" s="801"/>
      <c r="O179" s="801"/>
      <c r="P179" s="801"/>
      <c r="Q179" s="801"/>
      <c r="R179" s="842"/>
      <c r="S179" s="801"/>
    </row>
    <row r="180" spans="3:19">
      <c r="C180" s="801"/>
      <c r="D180" s="801"/>
      <c r="E180" s="801"/>
      <c r="F180" s="801"/>
      <c r="G180" s="801"/>
      <c r="H180" s="801"/>
      <c r="I180" s="801"/>
      <c r="J180" s="801"/>
      <c r="K180" s="801"/>
      <c r="L180" s="801"/>
      <c r="M180" s="801"/>
      <c r="N180" s="801"/>
      <c r="O180" s="801"/>
      <c r="P180" s="801"/>
      <c r="Q180" s="801"/>
      <c r="R180" s="842"/>
      <c r="S180" s="801"/>
    </row>
    <row r="181" spans="3:19">
      <c r="C181" s="801"/>
      <c r="D181" s="801"/>
      <c r="E181" s="801"/>
      <c r="F181" s="801"/>
      <c r="G181" s="801"/>
      <c r="H181" s="801"/>
      <c r="I181" s="801"/>
      <c r="J181" s="801"/>
      <c r="K181" s="801"/>
      <c r="L181" s="801"/>
      <c r="M181" s="801"/>
      <c r="N181" s="801"/>
      <c r="O181" s="801"/>
      <c r="P181" s="801"/>
      <c r="Q181" s="801"/>
      <c r="R181" s="842"/>
      <c r="S181" s="801"/>
    </row>
    <row r="182" spans="3:19">
      <c r="C182" s="801"/>
      <c r="D182" s="801"/>
      <c r="E182" s="801"/>
      <c r="F182" s="801"/>
      <c r="G182" s="801"/>
      <c r="H182" s="801"/>
      <c r="I182" s="801"/>
      <c r="J182" s="801"/>
      <c r="K182" s="801"/>
      <c r="L182" s="801"/>
      <c r="M182" s="801"/>
      <c r="N182" s="801"/>
      <c r="O182" s="801"/>
      <c r="P182" s="801"/>
      <c r="Q182" s="801"/>
      <c r="R182" s="842"/>
      <c r="S182" s="801"/>
    </row>
    <row r="183" spans="3:19">
      <c r="C183" s="801"/>
      <c r="D183" s="801"/>
      <c r="E183" s="801"/>
      <c r="F183" s="801"/>
      <c r="G183" s="801"/>
      <c r="H183" s="801"/>
      <c r="I183" s="801"/>
      <c r="J183" s="801"/>
      <c r="K183" s="801"/>
      <c r="L183" s="801"/>
      <c r="M183" s="801"/>
      <c r="N183" s="801"/>
      <c r="O183" s="801"/>
      <c r="P183" s="801"/>
      <c r="Q183" s="801"/>
      <c r="R183" s="842"/>
      <c r="S183" s="801"/>
    </row>
    <row r="184" spans="3:19">
      <c r="C184" s="801"/>
      <c r="D184" s="801"/>
      <c r="E184" s="801"/>
      <c r="F184" s="801"/>
      <c r="G184" s="801"/>
      <c r="H184" s="801"/>
      <c r="I184" s="801"/>
      <c r="J184" s="801"/>
      <c r="K184" s="801"/>
      <c r="L184" s="801"/>
      <c r="M184" s="801"/>
      <c r="N184" s="801"/>
      <c r="O184" s="801"/>
      <c r="P184" s="801"/>
      <c r="Q184" s="801"/>
      <c r="R184" s="842"/>
      <c r="S184" s="801"/>
    </row>
    <row r="185" spans="3:19">
      <c r="C185" s="801"/>
      <c r="D185" s="801"/>
      <c r="E185" s="801"/>
      <c r="F185" s="801"/>
      <c r="G185" s="801"/>
      <c r="H185" s="801"/>
      <c r="I185" s="801"/>
      <c r="J185" s="801"/>
      <c r="K185" s="801"/>
      <c r="L185" s="801"/>
      <c r="M185" s="801"/>
      <c r="N185" s="801"/>
      <c r="O185" s="801"/>
      <c r="P185" s="801"/>
      <c r="Q185" s="801"/>
      <c r="R185" s="842"/>
      <c r="S185" s="801"/>
    </row>
    <row r="186" spans="3:19">
      <c r="C186" s="801"/>
      <c r="D186" s="801"/>
      <c r="E186" s="801"/>
      <c r="F186" s="801"/>
      <c r="G186" s="801"/>
      <c r="H186" s="801"/>
      <c r="I186" s="801"/>
      <c r="J186" s="801"/>
      <c r="K186" s="801"/>
      <c r="L186" s="801"/>
      <c r="M186" s="801"/>
      <c r="N186" s="801"/>
      <c r="O186" s="801"/>
      <c r="P186" s="801"/>
      <c r="Q186" s="801"/>
      <c r="R186" s="842"/>
      <c r="S186" s="801"/>
    </row>
    <row r="187" spans="3:19">
      <c r="C187" s="801"/>
      <c r="D187" s="801"/>
      <c r="E187" s="801"/>
      <c r="F187" s="801"/>
      <c r="G187" s="801"/>
      <c r="H187" s="801"/>
      <c r="I187" s="801"/>
      <c r="J187" s="801"/>
      <c r="K187" s="801"/>
      <c r="L187" s="801"/>
      <c r="M187" s="801"/>
      <c r="N187" s="801"/>
      <c r="O187" s="801"/>
      <c r="P187" s="801"/>
      <c r="Q187" s="801"/>
      <c r="R187" s="842"/>
      <c r="S187" s="801"/>
    </row>
    <row r="188" spans="3:19">
      <c r="C188" s="801"/>
      <c r="D188" s="801"/>
      <c r="E188" s="801"/>
      <c r="F188" s="801"/>
      <c r="G188" s="801"/>
      <c r="H188" s="801"/>
      <c r="I188" s="801"/>
      <c r="J188" s="801"/>
      <c r="K188" s="801"/>
      <c r="L188" s="801"/>
      <c r="M188" s="801"/>
      <c r="N188" s="801"/>
      <c r="O188" s="801"/>
      <c r="P188" s="801"/>
      <c r="Q188" s="801"/>
      <c r="R188" s="842"/>
      <c r="S188" s="801"/>
    </row>
    <row r="189" spans="3:19">
      <c r="C189" s="801"/>
      <c r="D189" s="801"/>
      <c r="E189" s="801"/>
      <c r="F189" s="801"/>
      <c r="G189" s="801"/>
      <c r="H189" s="801"/>
      <c r="I189" s="801"/>
      <c r="J189" s="801"/>
      <c r="K189" s="801"/>
      <c r="L189" s="801"/>
      <c r="M189" s="801"/>
      <c r="N189" s="801"/>
      <c r="O189" s="801"/>
      <c r="P189" s="801"/>
      <c r="Q189" s="801"/>
      <c r="R189" s="842"/>
      <c r="S189" s="801"/>
    </row>
    <row r="190" spans="3:19">
      <c r="C190" s="801"/>
      <c r="D190" s="801"/>
      <c r="E190" s="801"/>
      <c r="F190" s="801"/>
      <c r="G190" s="801"/>
      <c r="H190" s="801"/>
      <c r="I190" s="801"/>
      <c r="J190" s="801"/>
      <c r="K190" s="801"/>
      <c r="L190" s="801"/>
      <c r="M190" s="801"/>
      <c r="N190" s="801"/>
      <c r="O190" s="801"/>
      <c r="P190" s="801"/>
      <c r="Q190" s="801"/>
      <c r="R190" s="842"/>
      <c r="S190" s="801"/>
    </row>
    <row r="191" spans="3:19">
      <c r="C191" s="801"/>
      <c r="D191" s="801"/>
      <c r="E191" s="801"/>
      <c r="F191" s="801"/>
      <c r="G191" s="801"/>
      <c r="H191" s="801"/>
      <c r="I191" s="801"/>
      <c r="J191" s="801"/>
      <c r="K191" s="801"/>
      <c r="L191" s="801"/>
      <c r="M191" s="801"/>
      <c r="N191" s="801"/>
      <c r="O191" s="801"/>
      <c r="P191" s="801"/>
      <c r="Q191" s="801"/>
      <c r="R191" s="842"/>
      <c r="S191" s="801"/>
    </row>
    <row r="192" spans="3:19">
      <c r="C192" s="801"/>
      <c r="D192" s="801"/>
      <c r="E192" s="801"/>
      <c r="F192" s="801"/>
      <c r="G192" s="801"/>
      <c r="H192" s="801"/>
      <c r="I192" s="801"/>
      <c r="J192" s="801"/>
      <c r="K192" s="801"/>
      <c r="L192" s="801"/>
      <c r="M192" s="801"/>
      <c r="N192" s="801"/>
      <c r="O192" s="801"/>
      <c r="P192" s="801"/>
      <c r="Q192" s="801"/>
      <c r="R192" s="842"/>
      <c r="S192" s="801"/>
    </row>
    <row r="193" spans="3:19">
      <c r="C193" s="801"/>
      <c r="D193" s="801"/>
      <c r="E193" s="801"/>
      <c r="F193" s="801"/>
      <c r="G193" s="801"/>
      <c r="H193" s="801"/>
      <c r="I193" s="801"/>
      <c r="J193" s="801"/>
      <c r="K193" s="801"/>
      <c r="L193" s="801"/>
      <c r="M193" s="801"/>
      <c r="N193" s="801"/>
      <c r="O193" s="801"/>
      <c r="P193" s="801"/>
      <c r="Q193" s="801"/>
      <c r="R193" s="842"/>
      <c r="S193" s="801"/>
    </row>
    <row r="194" spans="3:19">
      <c r="C194" s="801"/>
      <c r="D194" s="801"/>
      <c r="E194" s="801"/>
      <c r="F194" s="801"/>
      <c r="G194" s="801"/>
      <c r="H194" s="801"/>
      <c r="I194" s="801"/>
      <c r="J194" s="801"/>
      <c r="K194" s="801"/>
      <c r="L194" s="801"/>
      <c r="M194" s="801"/>
      <c r="N194" s="801"/>
      <c r="O194" s="801"/>
      <c r="P194" s="801"/>
      <c r="Q194" s="801"/>
      <c r="R194" s="842"/>
      <c r="S194" s="801"/>
    </row>
    <row r="195" spans="3:19">
      <c r="C195" s="801"/>
      <c r="D195" s="801"/>
      <c r="E195" s="801"/>
      <c r="F195" s="801"/>
      <c r="G195" s="801"/>
      <c r="H195" s="801"/>
      <c r="I195" s="801"/>
      <c r="J195" s="801"/>
      <c r="K195" s="801"/>
      <c r="L195" s="801"/>
      <c r="M195" s="801"/>
      <c r="N195" s="801"/>
      <c r="O195" s="801"/>
      <c r="P195" s="801"/>
      <c r="Q195" s="801"/>
      <c r="R195" s="842"/>
      <c r="S195" s="801"/>
    </row>
    <row r="196" spans="3:19">
      <c r="C196" s="801"/>
      <c r="D196" s="801"/>
      <c r="E196" s="801"/>
      <c r="F196" s="801"/>
      <c r="G196" s="801"/>
      <c r="H196" s="801"/>
      <c r="I196" s="801"/>
      <c r="J196" s="801"/>
      <c r="K196" s="801"/>
      <c r="L196" s="801"/>
      <c r="M196" s="801"/>
      <c r="N196" s="801"/>
      <c r="O196" s="801"/>
      <c r="P196" s="801"/>
      <c r="Q196" s="801"/>
      <c r="R196" s="842"/>
      <c r="S196" s="801"/>
    </row>
    <row r="197" spans="3:19">
      <c r="C197" s="801"/>
      <c r="D197" s="801"/>
      <c r="E197" s="801"/>
      <c r="F197" s="801"/>
      <c r="G197" s="801"/>
      <c r="H197" s="801"/>
      <c r="I197" s="801"/>
      <c r="J197" s="801"/>
      <c r="K197" s="801"/>
      <c r="L197" s="801"/>
      <c r="M197" s="801"/>
      <c r="N197" s="801"/>
      <c r="O197" s="801"/>
      <c r="P197" s="801"/>
      <c r="Q197" s="801"/>
      <c r="R197" s="842"/>
      <c r="S197" s="801"/>
    </row>
    <row r="198" spans="3:19">
      <c r="C198" s="801"/>
      <c r="D198" s="801"/>
      <c r="E198" s="801"/>
      <c r="F198" s="801"/>
      <c r="G198" s="801"/>
      <c r="H198" s="801"/>
      <c r="I198" s="801"/>
      <c r="J198" s="801"/>
      <c r="K198" s="801"/>
      <c r="L198" s="801"/>
      <c r="M198" s="801"/>
      <c r="N198" s="801"/>
      <c r="O198" s="801"/>
      <c r="P198" s="801"/>
      <c r="Q198" s="801"/>
      <c r="R198" s="842"/>
      <c r="S198" s="801"/>
    </row>
    <row r="199" spans="3:19">
      <c r="C199" s="801"/>
      <c r="D199" s="801"/>
      <c r="E199" s="801"/>
      <c r="F199" s="801"/>
      <c r="G199" s="801"/>
      <c r="H199" s="801"/>
      <c r="I199" s="801"/>
      <c r="J199" s="801"/>
      <c r="K199" s="801"/>
      <c r="L199" s="801"/>
      <c r="M199" s="801"/>
      <c r="N199" s="801"/>
      <c r="O199" s="801"/>
      <c r="P199" s="801"/>
      <c r="Q199" s="801"/>
      <c r="R199" s="842"/>
      <c r="S199" s="801"/>
    </row>
    <row r="200" spans="3:19">
      <c r="C200" s="801"/>
      <c r="D200" s="801"/>
      <c r="E200" s="801"/>
      <c r="F200" s="801"/>
      <c r="G200" s="801"/>
      <c r="H200" s="801"/>
      <c r="I200" s="801"/>
      <c r="J200" s="801"/>
      <c r="K200" s="801"/>
      <c r="L200" s="801"/>
      <c r="M200" s="801"/>
      <c r="N200" s="801"/>
      <c r="O200" s="801"/>
      <c r="P200" s="801"/>
      <c r="Q200" s="801"/>
      <c r="R200" s="842"/>
      <c r="S200" s="801"/>
    </row>
    <row r="201" spans="3:19">
      <c r="C201" s="801"/>
      <c r="D201" s="801"/>
      <c r="E201" s="801"/>
      <c r="F201" s="801"/>
      <c r="G201" s="801"/>
      <c r="H201" s="801"/>
      <c r="I201" s="801"/>
      <c r="J201" s="801"/>
      <c r="K201" s="801"/>
      <c r="L201" s="801"/>
      <c r="M201" s="801"/>
      <c r="N201" s="801"/>
      <c r="O201" s="801"/>
      <c r="P201" s="801"/>
      <c r="Q201" s="801"/>
      <c r="R201" s="842"/>
      <c r="S201" s="801"/>
    </row>
    <row r="202" spans="3:19">
      <c r="C202" s="801"/>
      <c r="D202" s="801"/>
      <c r="E202" s="801"/>
      <c r="F202" s="801"/>
      <c r="G202" s="801"/>
      <c r="H202" s="801"/>
      <c r="I202" s="801"/>
      <c r="J202" s="801"/>
      <c r="K202" s="801"/>
      <c r="L202" s="801"/>
      <c r="M202" s="801"/>
      <c r="N202" s="801"/>
      <c r="O202" s="801"/>
      <c r="P202" s="801"/>
      <c r="Q202" s="801"/>
      <c r="R202" s="842"/>
      <c r="S202" s="801"/>
    </row>
    <row r="203" spans="3:19">
      <c r="C203" s="801"/>
      <c r="D203" s="801"/>
      <c r="E203" s="801"/>
      <c r="F203" s="801"/>
      <c r="G203" s="801"/>
      <c r="H203" s="801"/>
      <c r="I203" s="801"/>
      <c r="J203" s="801"/>
      <c r="K203" s="801"/>
      <c r="L203" s="801"/>
      <c r="M203" s="801"/>
      <c r="N203" s="801"/>
      <c r="O203" s="801"/>
      <c r="P203" s="801"/>
      <c r="Q203" s="801"/>
      <c r="R203" s="842"/>
      <c r="S203" s="801"/>
    </row>
    <row r="204" spans="3:19">
      <c r="C204" s="801"/>
      <c r="D204" s="801"/>
      <c r="E204" s="801"/>
      <c r="F204" s="801"/>
      <c r="G204" s="801"/>
      <c r="H204" s="801"/>
      <c r="I204" s="801"/>
      <c r="J204" s="801"/>
      <c r="K204" s="801"/>
      <c r="L204" s="801"/>
      <c r="M204" s="801"/>
      <c r="N204" s="801"/>
      <c r="O204" s="801"/>
      <c r="P204" s="801"/>
      <c r="Q204" s="801"/>
      <c r="R204" s="842"/>
      <c r="S204" s="801"/>
    </row>
    <row r="205" spans="3:19">
      <c r="C205" s="801"/>
      <c r="D205" s="801"/>
      <c r="E205" s="801"/>
      <c r="F205" s="801"/>
      <c r="G205" s="801"/>
      <c r="H205" s="801"/>
      <c r="I205" s="801"/>
      <c r="J205" s="801"/>
      <c r="K205" s="801"/>
      <c r="L205" s="801"/>
      <c r="M205" s="801"/>
      <c r="N205" s="801"/>
      <c r="O205" s="801"/>
      <c r="P205" s="801"/>
      <c r="Q205" s="801"/>
      <c r="R205" s="842"/>
      <c r="S205" s="801"/>
    </row>
    <row r="206" spans="3:19">
      <c r="C206" s="801"/>
      <c r="D206" s="801"/>
      <c r="E206" s="801"/>
      <c r="F206" s="801"/>
      <c r="G206" s="801"/>
      <c r="H206" s="801"/>
      <c r="I206" s="801"/>
      <c r="J206" s="801"/>
      <c r="K206" s="801"/>
      <c r="L206" s="801"/>
      <c r="M206" s="801"/>
      <c r="N206" s="801"/>
      <c r="O206" s="801"/>
      <c r="P206" s="801"/>
      <c r="Q206" s="801"/>
      <c r="R206" s="842"/>
      <c r="S206" s="801"/>
    </row>
    <row r="207" spans="3:19">
      <c r="C207" s="801"/>
      <c r="D207" s="801"/>
      <c r="E207" s="801"/>
      <c r="F207" s="801"/>
      <c r="G207" s="801"/>
      <c r="H207" s="801"/>
      <c r="I207" s="801"/>
      <c r="J207" s="801"/>
      <c r="K207" s="801"/>
      <c r="L207" s="801"/>
      <c r="M207" s="801"/>
      <c r="N207" s="801"/>
      <c r="O207" s="801"/>
      <c r="P207" s="801"/>
      <c r="Q207" s="801"/>
      <c r="R207" s="842"/>
      <c r="S207" s="801"/>
    </row>
    <row r="208" spans="3:19">
      <c r="C208" s="801"/>
      <c r="D208" s="801"/>
      <c r="E208" s="801"/>
      <c r="F208" s="801"/>
      <c r="G208" s="801"/>
      <c r="H208" s="801"/>
      <c r="I208" s="801"/>
      <c r="J208" s="801"/>
      <c r="K208" s="801"/>
      <c r="L208" s="801"/>
      <c r="M208" s="801"/>
      <c r="N208" s="801"/>
      <c r="O208" s="801"/>
      <c r="P208" s="801"/>
      <c r="Q208" s="801"/>
      <c r="R208" s="842"/>
      <c r="S208" s="801"/>
    </row>
    <row r="209" spans="3:19">
      <c r="C209" s="801"/>
      <c r="D209" s="801"/>
      <c r="E209" s="801"/>
      <c r="F209" s="801"/>
      <c r="G209" s="801"/>
      <c r="H209" s="801"/>
      <c r="I209" s="801"/>
      <c r="J209" s="801"/>
      <c r="K209" s="801"/>
      <c r="L209" s="801"/>
      <c r="M209" s="801"/>
      <c r="N209" s="801"/>
      <c r="O209" s="801"/>
      <c r="P209" s="801"/>
      <c r="Q209" s="801"/>
      <c r="R209" s="842"/>
      <c r="S209" s="801"/>
    </row>
    <row r="210" spans="3:19">
      <c r="C210" s="801"/>
      <c r="D210" s="801"/>
      <c r="E210" s="801"/>
      <c r="F210" s="801"/>
      <c r="G210" s="801"/>
      <c r="H210" s="801"/>
      <c r="I210" s="801"/>
      <c r="J210" s="801"/>
      <c r="K210" s="801"/>
      <c r="L210" s="801"/>
      <c r="M210" s="801"/>
      <c r="N210" s="801"/>
      <c r="O210" s="801"/>
      <c r="P210" s="801"/>
      <c r="Q210" s="801"/>
      <c r="R210" s="842"/>
      <c r="S210" s="801"/>
    </row>
    <row r="211" spans="3:19">
      <c r="C211" s="801"/>
      <c r="D211" s="801"/>
      <c r="E211" s="801"/>
      <c r="F211" s="801"/>
      <c r="G211" s="801"/>
      <c r="H211" s="801"/>
      <c r="I211" s="801"/>
      <c r="J211" s="801"/>
      <c r="K211" s="801"/>
      <c r="L211" s="801"/>
      <c r="M211" s="801"/>
      <c r="N211" s="801"/>
      <c r="O211" s="801"/>
      <c r="P211" s="801"/>
      <c r="Q211" s="801"/>
      <c r="R211" s="842"/>
      <c r="S211" s="801"/>
    </row>
    <row r="212" spans="3:19">
      <c r="C212" s="801"/>
      <c r="D212" s="801"/>
      <c r="E212" s="801"/>
      <c r="F212" s="801"/>
      <c r="G212" s="801"/>
      <c r="H212" s="801"/>
      <c r="I212" s="801"/>
      <c r="J212" s="801"/>
      <c r="K212" s="801"/>
      <c r="L212" s="801"/>
      <c r="M212" s="801"/>
      <c r="N212" s="801"/>
      <c r="O212" s="801"/>
      <c r="P212" s="801"/>
      <c r="Q212" s="801"/>
      <c r="R212" s="842"/>
      <c r="S212" s="801"/>
    </row>
    <row r="213" spans="3:19">
      <c r="C213" s="801"/>
      <c r="D213" s="801"/>
      <c r="E213" s="801"/>
      <c r="F213" s="801"/>
      <c r="G213" s="801"/>
      <c r="H213" s="801"/>
      <c r="I213" s="801"/>
      <c r="J213" s="801"/>
      <c r="K213" s="801"/>
      <c r="L213" s="801"/>
      <c r="M213" s="801"/>
      <c r="N213" s="801"/>
      <c r="O213" s="801"/>
      <c r="P213" s="801"/>
      <c r="Q213" s="801"/>
      <c r="R213" s="842"/>
      <c r="S213" s="801"/>
    </row>
    <row r="214" spans="3:19">
      <c r="C214" s="801"/>
      <c r="D214" s="801"/>
      <c r="E214" s="801"/>
      <c r="F214" s="801"/>
      <c r="G214" s="801"/>
      <c r="H214" s="801"/>
      <c r="I214" s="801"/>
      <c r="J214" s="801"/>
      <c r="K214" s="801"/>
      <c r="L214" s="801"/>
      <c r="M214" s="801"/>
      <c r="N214" s="801"/>
      <c r="O214" s="801"/>
      <c r="P214" s="801"/>
      <c r="Q214" s="801"/>
      <c r="R214" s="842"/>
      <c r="S214" s="801"/>
    </row>
    <row r="215" spans="3:19">
      <c r="C215" s="801"/>
      <c r="D215" s="801"/>
      <c r="E215" s="801"/>
      <c r="F215" s="801"/>
      <c r="G215" s="801"/>
      <c r="H215" s="801"/>
      <c r="I215" s="801"/>
      <c r="J215" s="801"/>
      <c r="K215" s="801"/>
      <c r="L215" s="801"/>
      <c r="M215" s="801"/>
      <c r="N215" s="801"/>
      <c r="O215" s="801"/>
      <c r="P215" s="801"/>
      <c r="Q215" s="801"/>
      <c r="R215" s="842"/>
      <c r="S215" s="801"/>
    </row>
    <row r="216" spans="3:19">
      <c r="C216" s="801"/>
      <c r="D216" s="801"/>
      <c r="E216" s="801"/>
      <c r="F216" s="801"/>
      <c r="G216" s="801"/>
      <c r="H216" s="801"/>
      <c r="I216" s="801"/>
      <c r="J216" s="801"/>
      <c r="K216" s="801"/>
      <c r="L216" s="801"/>
      <c r="M216" s="801"/>
      <c r="N216" s="801"/>
      <c r="O216" s="801"/>
      <c r="P216" s="801"/>
      <c r="Q216" s="801"/>
      <c r="R216" s="842"/>
      <c r="S216" s="801"/>
    </row>
    <row r="217" spans="3:19">
      <c r="C217" s="801"/>
      <c r="D217" s="801"/>
      <c r="E217" s="801"/>
      <c r="F217" s="801"/>
      <c r="G217" s="801"/>
      <c r="H217" s="801"/>
      <c r="I217" s="801"/>
      <c r="J217" s="801"/>
      <c r="K217" s="801"/>
      <c r="L217" s="801"/>
      <c r="M217" s="801"/>
      <c r="N217" s="801"/>
      <c r="O217" s="801"/>
      <c r="P217" s="801"/>
      <c r="Q217" s="801"/>
      <c r="R217" s="842"/>
      <c r="S217" s="801"/>
    </row>
    <row r="218" spans="3:19">
      <c r="C218" s="801"/>
      <c r="D218" s="801"/>
      <c r="E218" s="801"/>
      <c r="F218" s="801"/>
      <c r="G218" s="801"/>
      <c r="H218" s="801"/>
      <c r="I218" s="801"/>
      <c r="J218" s="801"/>
      <c r="K218" s="801"/>
      <c r="L218" s="801"/>
      <c r="M218" s="801"/>
      <c r="N218" s="801"/>
      <c r="O218" s="801"/>
      <c r="P218" s="801"/>
      <c r="Q218" s="801"/>
      <c r="R218" s="842"/>
      <c r="S218" s="801"/>
    </row>
    <row r="219" spans="3:19">
      <c r="C219" s="801"/>
      <c r="D219" s="801"/>
      <c r="E219" s="801"/>
      <c r="F219" s="801"/>
      <c r="G219" s="801"/>
      <c r="H219" s="801"/>
      <c r="I219" s="801"/>
      <c r="J219" s="801"/>
      <c r="K219" s="801"/>
      <c r="L219" s="801"/>
      <c r="M219" s="801"/>
      <c r="N219" s="801"/>
      <c r="O219" s="801"/>
      <c r="P219" s="801"/>
      <c r="Q219" s="801"/>
      <c r="R219" s="842"/>
      <c r="S219" s="801"/>
    </row>
    <row r="220" spans="3:19">
      <c r="C220" s="801"/>
      <c r="D220" s="801"/>
      <c r="E220" s="801"/>
      <c r="F220" s="801"/>
      <c r="G220" s="801"/>
      <c r="H220" s="801"/>
      <c r="I220" s="801"/>
      <c r="J220" s="801"/>
      <c r="K220" s="801"/>
      <c r="L220" s="801"/>
      <c r="M220" s="801"/>
      <c r="N220" s="801"/>
      <c r="O220" s="801"/>
      <c r="P220" s="801"/>
      <c r="Q220" s="801"/>
      <c r="R220" s="842"/>
      <c r="S220" s="801"/>
    </row>
    <row r="221" spans="3:19">
      <c r="C221" s="801"/>
      <c r="D221" s="801"/>
      <c r="E221" s="801"/>
      <c r="F221" s="801"/>
      <c r="G221" s="801"/>
      <c r="H221" s="801"/>
      <c r="I221" s="801"/>
      <c r="J221" s="801"/>
      <c r="K221" s="801"/>
      <c r="L221" s="801"/>
      <c r="M221" s="801"/>
      <c r="N221" s="801"/>
      <c r="O221" s="801"/>
      <c r="P221" s="801"/>
      <c r="Q221" s="801"/>
      <c r="R221" s="842"/>
      <c r="S221" s="801"/>
    </row>
    <row r="222" spans="3:19">
      <c r="C222" s="801"/>
      <c r="D222" s="801"/>
      <c r="E222" s="801"/>
      <c r="F222" s="801"/>
      <c r="G222" s="801"/>
      <c r="H222" s="801"/>
      <c r="I222" s="801"/>
      <c r="J222" s="801"/>
      <c r="K222" s="801"/>
      <c r="L222" s="801"/>
      <c r="M222" s="801"/>
      <c r="N222" s="801"/>
      <c r="O222" s="801"/>
      <c r="P222" s="801"/>
      <c r="Q222" s="801"/>
      <c r="R222" s="842"/>
      <c r="S222" s="801"/>
    </row>
    <row r="223" spans="3:19">
      <c r="C223" s="801"/>
      <c r="D223" s="801"/>
      <c r="E223" s="801"/>
      <c r="F223" s="801"/>
      <c r="G223" s="801"/>
      <c r="H223" s="801"/>
      <c r="I223" s="801"/>
      <c r="J223" s="801"/>
      <c r="K223" s="801"/>
      <c r="L223" s="801"/>
      <c r="M223" s="801"/>
      <c r="N223" s="801"/>
      <c r="O223" s="801"/>
      <c r="P223" s="801"/>
      <c r="Q223" s="801"/>
      <c r="R223" s="842"/>
      <c r="S223" s="801"/>
    </row>
    <row r="224" spans="3:19">
      <c r="C224" s="801"/>
      <c r="D224" s="801"/>
      <c r="E224" s="801"/>
      <c r="F224" s="801"/>
      <c r="G224" s="801"/>
      <c r="H224" s="801"/>
      <c r="I224" s="801"/>
      <c r="J224" s="801"/>
      <c r="K224" s="801"/>
      <c r="L224" s="801"/>
      <c r="M224" s="801"/>
      <c r="N224" s="801"/>
      <c r="O224" s="801"/>
      <c r="P224" s="801"/>
      <c r="Q224" s="801"/>
      <c r="R224" s="842"/>
      <c r="S224" s="801"/>
    </row>
    <row r="225" spans="3:19">
      <c r="C225" s="801"/>
      <c r="D225" s="801"/>
      <c r="E225" s="801"/>
      <c r="F225" s="801"/>
      <c r="G225" s="801"/>
      <c r="H225" s="801"/>
      <c r="I225" s="801"/>
      <c r="J225" s="801"/>
      <c r="K225" s="801"/>
      <c r="L225" s="801"/>
      <c r="M225" s="801"/>
      <c r="N225" s="801"/>
      <c r="O225" s="801"/>
      <c r="P225" s="801"/>
      <c r="Q225" s="801"/>
      <c r="R225" s="842"/>
      <c r="S225" s="801"/>
    </row>
    <row r="226" spans="3:19">
      <c r="C226" s="801"/>
      <c r="D226" s="801"/>
      <c r="E226" s="801"/>
      <c r="F226" s="801"/>
      <c r="G226" s="801"/>
      <c r="H226" s="801"/>
      <c r="I226" s="801"/>
      <c r="J226" s="801"/>
      <c r="K226" s="801"/>
      <c r="L226" s="801"/>
      <c r="M226" s="801"/>
      <c r="N226" s="801"/>
      <c r="O226" s="801"/>
      <c r="P226" s="801"/>
      <c r="Q226" s="801"/>
      <c r="R226" s="842"/>
      <c r="S226" s="801"/>
    </row>
    <row r="227" spans="3:19">
      <c r="C227" s="801"/>
      <c r="D227" s="801"/>
      <c r="E227" s="801"/>
      <c r="F227" s="801"/>
      <c r="G227" s="801"/>
      <c r="H227" s="801"/>
      <c r="I227" s="801"/>
      <c r="J227" s="801"/>
      <c r="K227" s="801"/>
      <c r="L227" s="801"/>
      <c r="M227" s="801"/>
      <c r="N227" s="801"/>
      <c r="O227" s="801"/>
      <c r="P227" s="801"/>
      <c r="Q227" s="801"/>
      <c r="R227" s="842"/>
      <c r="S227" s="801"/>
    </row>
    <row r="228" spans="3:19">
      <c r="C228" s="801"/>
      <c r="D228" s="801"/>
      <c r="E228" s="801"/>
      <c r="F228" s="801"/>
      <c r="G228" s="801"/>
      <c r="H228" s="801"/>
      <c r="I228" s="801"/>
      <c r="J228" s="801"/>
      <c r="K228" s="801"/>
      <c r="L228" s="801"/>
      <c r="M228" s="801"/>
      <c r="N228" s="801"/>
      <c r="O228" s="801"/>
      <c r="P228" s="801"/>
      <c r="Q228" s="801"/>
      <c r="R228" s="842"/>
      <c r="S228" s="801"/>
    </row>
    <row r="229" spans="3:19">
      <c r="C229" s="801"/>
      <c r="D229" s="801"/>
      <c r="E229" s="801"/>
      <c r="F229" s="801"/>
      <c r="G229" s="801"/>
      <c r="H229" s="801"/>
      <c r="I229" s="801"/>
      <c r="J229" s="801"/>
      <c r="K229" s="801"/>
      <c r="L229" s="801"/>
      <c r="M229" s="801"/>
      <c r="N229" s="801"/>
      <c r="O229" s="801"/>
      <c r="P229" s="801"/>
      <c r="Q229" s="801"/>
      <c r="R229" s="842"/>
      <c r="S229" s="801"/>
    </row>
    <row r="230" spans="3:19">
      <c r="C230" s="801"/>
      <c r="D230" s="801"/>
      <c r="E230" s="801"/>
      <c r="F230" s="801"/>
      <c r="G230" s="801"/>
      <c r="H230" s="801"/>
      <c r="I230" s="801"/>
      <c r="J230" s="801"/>
      <c r="K230" s="801"/>
      <c r="L230" s="801"/>
      <c r="M230" s="801"/>
      <c r="N230" s="801"/>
      <c r="O230" s="801"/>
      <c r="P230" s="801"/>
      <c r="Q230" s="801"/>
      <c r="R230" s="842"/>
      <c r="S230" s="801"/>
    </row>
    <row r="231" spans="3:19">
      <c r="C231" s="801"/>
      <c r="D231" s="801"/>
      <c r="E231" s="801"/>
      <c r="F231" s="801"/>
      <c r="G231" s="801"/>
      <c r="H231" s="801"/>
      <c r="I231" s="801"/>
      <c r="J231" s="801"/>
      <c r="K231" s="801"/>
      <c r="L231" s="801"/>
      <c r="M231" s="801"/>
      <c r="N231" s="801"/>
      <c r="O231" s="801"/>
      <c r="P231" s="801"/>
      <c r="Q231" s="801"/>
      <c r="R231" s="842"/>
      <c r="S231" s="801"/>
    </row>
    <row r="232" spans="3:19">
      <c r="C232" s="801"/>
      <c r="D232" s="801"/>
      <c r="E232" s="801"/>
      <c r="F232" s="801"/>
      <c r="G232" s="801"/>
      <c r="H232" s="801"/>
      <c r="I232" s="801"/>
      <c r="J232" s="801"/>
      <c r="K232" s="801"/>
      <c r="L232" s="801"/>
      <c r="M232" s="801"/>
      <c r="N232" s="801"/>
      <c r="O232" s="801"/>
      <c r="P232" s="801"/>
      <c r="Q232" s="801"/>
      <c r="R232" s="842"/>
      <c r="S232" s="801"/>
    </row>
    <row r="233" spans="3:19">
      <c r="C233" s="801"/>
      <c r="D233" s="801"/>
      <c r="E233" s="801"/>
      <c r="F233" s="801"/>
      <c r="G233" s="801"/>
      <c r="H233" s="801"/>
      <c r="I233" s="801"/>
      <c r="J233" s="801"/>
      <c r="K233" s="801"/>
      <c r="L233" s="801"/>
      <c r="M233" s="801"/>
      <c r="N233" s="801"/>
      <c r="O233" s="801"/>
      <c r="P233" s="801"/>
      <c r="Q233" s="801"/>
      <c r="R233" s="842"/>
      <c r="S233" s="801"/>
    </row>
    <row r="234" spans="3:19">
      <c r="C234" s="801"/>
      <c r="D234" s="801"/>
      <c r="E234" s="801"/>
      <c r="F234" s="801"/>
      <c r="G234" s="801"/>
      <c r="H234" s="801"/>
      <c r="I234" s="801"/>
      <c r="J234" s="801"/>
      <c r="K234" s="801"/>
      <c r="L234" s="801"/>
      <c r="M234" s="801"/>
      <c r="N234" s="801"/>
      <c r="O234" s="801"/>
      <c r="P234" s="801"/>
      <c r="Q234" s="801"/>
      <c r="R234" s="842"/>
      <c r="S234" s="801"/>
    </row>
    <row r="235" spans="3:19">
      <c r="C235" s="801"/>
      <c r="D235" s="801"/>
      <c r="E235" s="801"/>
      <c r="F235" s="801"/>
      <c r="G235" s="801"/>
      <c r="H235" s="801"/>
      <c r="I235" s="801"/>
      <c r="J235" s="801"/>
      <c r="K235" s="801"/>
      <c r="L235" s="801"/>
      <c r="M235" s="801"/>
      <c r="N235" s="801"/>
      <c r="O235" s="801"/>
      <c r="P235" s="801"/>
      <c r="Q235" s="801"/>
      <c r="R235" s="842"/>
      <c r="S235" s="801"/>
    </row>
    <row r="236" spans="3:19">
      <c r="C236" s="801"/>
      <c r="D236" s="801"/>
      <c r="E236" s="801"/>
      <c r="F236" s="801"/>
      <c r="G236" s="801"/>
      <c r="H236" s="801"/>
      <c r="I236" s="801"/>
      <c r="J236" s="801"/>
      <c r="K236" s="801"/>
      <c r="L236" s="801"/>
      <c r="M236" s="801"/>
      <c r="N236" s="801"/>
      <c r="O236" s="801"/>
      <c r="P236" s="801"/>
      <c r="Q236" s="801"/>
      <c r="R236" s="842"/>
      <c r="S236" s="801"/>
    </row>
    <row r="237" spans="3:19">
      <c r="C237" s="801"/>
      <c r="D237" s="801"/>
      <c r="E237" s="801"/>
      <c r="F237" s="801"/>
      <c r="G237" s="801"/>
      <c r="H237" s="801"/>
      <c r="I237" s="801"/>
      <c r="J237" s="801"/>
      <c r="K237" s="801"/>
      <c r="L237" s="801"/>
      <c r="M237" s="801"/>
      <c r="N237" s="801"/>
      <c r="O237" s="801"/>
      <c r="P237" s="801"/>
      <c r="Q237" s="801"/>
      <c r="R237" s="842"/>
      <c r="S237" s="801"/>
    </row>
    <row r="238" spans="3:19">
      <c r="C238" s="801"/>
      <c r="D238" s="801"/>
      <c r="E238" s="801"/>
      <c r="F238" s="801"/>
      <c r="G238" s="801"/>
      <c r="H238" s="801"/>
      <c r="I238" s="801"/>
      <c r="J238" s="801"/>
      <c r="K238" s="801"/>
      <c r="L238" s="801"/>
      <c r="M238" s="801"/>
      <c r="N238" s="801"/>
      <c r="O238" s="801"/>
      <c r="P238" s="801"/>
      <c r="Q238" s="801"/>
      <c r="R238" s="842"/>
      <c r="S238" s="801"/>
    </row>
    <row r="239" spans="3:19">
      <c r="C239" s="801"/>
      <c r="D239" s="801"/>
      <c r="E239" s="801"/>
      <c r="F239" s="801"/>
      <c r="G239" s="801"/>
      <c r="H239" s="801"/>
      <c r="I239" s="801"/>
      <c r="J239" s="801"/>
      <c r="K239" s="801"/>
      <c r="L239" s="801"/>
      <c r="M239" s="801"/>
      <c r="N239" s="801"/>
      <c r="O239" s="801"/>
      <c r="P239" s="801"/>
      <c r="Q239" s="801"/>
      <c r="R239" s="842"/>
      <c r="S239" s="801"/>
    </row>
    <row r="240" spans="3:19">
      <c r="C240" s="801"/>
      <c r="D240" s="801"/>
      <c r="E240" s="801"/>
      <c r="F240" s="801"/>
      <c r="G240" s="801"/>
      <c r="H240" s="801"/>
      <c r="I240" s="801"/>
      <c r="J240" s="801"/>
      <c r="K240" s="801"/>
      <c r="L240" s="801"/>
      <c r="M240" s="801"/>
      <c r="N240" s="801"/>
      <c r="O240" s="801"/>
      <c r="P240" s="801"/>
      <c r="Q240" s="801"/>
      <c r="R240" s="842"/>
      <c r="S240" s="801"/>
    </row>
    <row r="241" spans="3:19">
      <c r="C241" s="801"/>
      <c r="D241" s="801"/>
      <c r="E241" s="801"/>
      <c r="F241" s="801"/>
      <c r="G241" s="801"/>
      <c r="H241" s="801"/>
      <c r="I241" s="801"/>
      <c r="J241" s="801"/>
      <c r="K241" s="801"/>
      <c r="L241" s="801"/>
      <c r="M241" s="801"/>
      <c r="N241" s="801"/>
      <c r="O241" s="801"/>
      <c r="P241" s="801"/>
      <c r="Q241" s="801"/>
      <c r="R241" s="842"/>
      <c r="S241" s="801"/>
    </row>
    <row r="242" spans="3:19">
      <c r="C242" s="801"/>
      <c r="D242" s="801"/>
      <c r="E242" s="801"/>
      <c r="F242" s="801"/>
      <c r="G242" s="801"/>
      <c r="H242" s="801"/>
      <c r="I242" s="801"/>
      <c r="J242" s="801"/>
      <c r="K242" s="801"/>
      <c r="L242" s="801"/>
      <c r="M242" s="801"/>
      <c r="N242" s="801"/>
      <c r="O242" s="801"/>
      <c r="P242" s="801"/>
      <c r="Q242" s="801"/>
      <c r="R242" s="842"/>
      <c r="S242" s="801"/>
    </row>
    <row r="243" spans="3:19">
      <c r="C243" s="801"/>
      <c r="D243" s="801"/>
      <c r="E243" s="801"/>
      <c r="F243" s="801"/>
      <c r="G243" s="801"/>
      <c r="H243" s="801"/>
      <c r="I243" s="801"/>
      <c r="J243" s="801"/>
      <c r="K243" s="801"/>
      <c r="L243" s="801"/>
      <c r="M243" s="801"/>
      <c r="N243" s="801"/>
      <c r="O243" s="801"/>
      <c r="P243" s="801"/>
      <c r="Q243" s="801"/>
      <c r="R243" s="842"/>
      <c r="S243" s="801"/>
    </row>
    <row r="244" spans="3:19">
      <c r="C244" s="801"/>
      <c r="D244" s="801"/>
      <c r="E244" s="801"/>
      <c r="F244" s="801"/>
      <c r="G244" s="801"/>
      <c r="H244" s="801"/>
      <c r="I244" s="801"/>
      <c r="J244" s="801"/>
      <c r="K244" s="801"/>
      <c r="L244" s="801"/>
      <c r="M244" s="801"/>
      <c r="N244" s="801"/>
      <c r="O244" s="801"/>
      <c r="P244" s="801"/>
      <c r="Q244" s="801"/>
      <c r="R244" s="842"/>
      <c r="S244" s="801"/>
    </row>
    <row r="245" spans="3:19">
      <c r="C245" s="801"/>
      <c r="D245" s="801"/>
      <c r="E245" s="801"/>
      <c r="F245" s="801"/>
      <c r="G245" s="801"/>
      <c r="H245" s="801"/>
      <c r="I245" s="801"/>
      <c r="J245" s="801"/>
      <c r="K245" s="801"/>
      <c r="L245" s="801"/>
      <c r="M245" s="801"/>
      <c r="N245" s="801"/>
      <c r="O245" s="801"/>
      <c r="P245" s="801"/>
      <c r="Q245" s="801"/>
      <c r="R245" s="842"/>
      <c r="S245" s="801"/>
    </row>
    <row r="246" spans="3:19">
      <c r="C246" s="801"/>
      <c r="D246" s="801"/>
      <c r="E246" s="801"/>
      <c r="F246" s="801"/>
      <c r="G246" s="801"/>
      <c r="H246" s="801"/>
      <c r="I246" s="801"/>
      <c r="J246" s="801"/>
      <c r="K246" s="801"/>
      <c r="L246" s="801"/>
      <c r="M246" s="801"/>
      <c r="N246" s="801"/>
      <c r="O246" s="801"/>
      <c r="P246" s="801"/>
      <c r="Q246" s="801"/>
      <c r="R246" s="842"/>
      <c r="S246" s="801"/>
    </row>
    <row r="247" spans="3:19">
      <c r="C247" s="801"/>
      <c r="D247" s="801"/>
      <c r="E247" s="801"/>
      <c r="F247" s="801"/>
      <c r="G247" s="801"/>
      <c r="H247" s="801"/>
      <c r="I247" s="801"/>
      <c r="J247" s="801"/>
      <c r="K247" s="801"/>
      <c r="L247" s="801"/>
      <c r="M247" s="801"/>
      <c r="N247" s="801"/>
      <c r="O247" s="801"/>
      <c r="P247" s="801"/>
      <c r="Q247" s="801"/>
      <c r="R247" s="842"/>
      <c r="S247" s="801"/>
    </row>
    <row r="248" spans="3:19">
      <c r="C248" s="801"/>
      <c r="D248" s="801"/>
      <c r="E248" s="801"/>
      <c r="F248" s="801"/>
      <c r="G248" s="801"/>
      <c r="H248" s="801"/>
      <c r="I248" s="801"/>
      <c r="J248" s="801"/>
      <c r="K248" s="801"/>
      <c r="L248" s="801"/>
      <c r="M248" s="801"/>
      <c r="N248" s="801"/>
      <c r="O248" s="801"/>
      <c r="P248" s="801"/>
      <c r="Q248" s="801"/>
      <c r="R248" s="842"/>
      <c r="S248" s="801"/>
    </row>
    <row r="249" spans="3:19">
      <c r="C249" s="801"/>
      <c r="D249" s="801"/>
      <c r="E249" s="801"/>
      <c r="F249" s="801"/>
      <c r="G249" s="801"/>
      <c r="H249" s="801"/>
      <c r="I249" s="801"/>
      <c r="J249" s="801"/>
      <c r="K249" s="801"/>
      <c r="L249" s="801"/>
      <c r="M249" s="801"/>
      <c r="N249" s="801"/>
      <c r="O249" s="801"/>
      <c r="P249" s="801"/>
      <c r="Q249" s="801"/>
      <c r="R249" s="842"/>
      <c r="S249" s="801"/>
    </row>
    <row r="250" spans="3:19">
      <c r="C250" s="801"/>
      <c r="D250" s="801"/>
      <c r="E250" s="801"/>
      <c r="F250" s="801"/>
      <c r="G250" s="801"/>
      <c r="H250" s="801"/>
      <c r="I250" s="801"/>
      <c r="J250" s="801"/>
      <c r="K250" s="801"/>
      <c r="L250" s="801"/>
      <c r="M250" s="801"/>
      <c r="N250" s="801"/>
      <c r="O250" s="801"/>
      <c r="P250" s="801"/>
      <c r="Q250" s="801"/>
      <c r="R250" s="842"/>
      <c r="S250" s="801"/>
    </row>
    <row r="251" spans="3:19">
      <c r="C251" s="801"/>
      <c r="D251" s="801"/>
      <c r="E251" s="801"/>
      <c r="F251" s="801"/>
      <c r="G251" s="801"/>
      <c r="H251" s="801"/>
      <c r="I251" s="801"/>
      <c r="J251" s="801"/>
      <c r="K251" s="801"/>
      <c r="L251" s="801"/>
      <c r="M251" s="801"/>
      <c r="N251" s="801"/>
      <c r="O251" s="801"/>
      <c r="P251" s="801"/>
      <c r="Q251" s="801"/>
      <c r="R251" s="842"/>
      <c r="S251" s="801"/>
    </row>
    <row r="252" spans="3:19">
      <c r="C252" s="801"/>
      <c r="D252" s="801"/>
      <c r="E252" s="801"/>
      <c r="F252" s="801"/>
      <c r="G252" s="801"/>
      <c r="H252" s="801"/>
      <c r="I252" s="801"/>
      <c r="J252" s="801"/>
      <c r="K252" s="801"/>
      <c r="L252" s="801"/>
      <c r="M252" s="801"/>
      <c r="N252" s="801"/>
      <c r="O252" s="801"/>
      <c r="P252" s="801"/>
      <c r="Q252" s="801"/>
      <c r="R252" s="842"/>
      <c r="S252" s="801"/>
    </row>
    <row r="253" spans="3:19">
      <c r="C253" s="801"/>
      <c r="D253" s="801"/>
      <c r="E253" s="801"/>
      <c r="F253" s="801"/>
      <c r="G253" s="801"/>
      <c r="H253" s="801"/>
      <c r="I253" s="801"/>
      <c r="J253" s="801"/>
      <c r="K253" s="801"/>
      <c r="L253" s="801"/>
      <c r="M253" s="801"/>
      <c r="N253" s="801"/>
      <c r="O253" s="801"/>
      <c r="P253" s="801"/>
      <c r="Q253" s="801"/>
      <c r="R253" s="842"/>
      <c r="S253" s="801"/>
    </row>
    <row r="254" spans="3:19">
      <c r="C254" s="801"/>
      <c r="D254" s="801"/>
      <c r="E254" s="801"/>
      <c r="F254" s="801"/>
      <c r="G254" s="801"/>
      <c r="H254" s="801"/>
      <c r="I254" s="801"/>
      <c r="J254" s="801"/>
      <c r="K254" s="801"/>
      <c r="L254" s="801"/>
      <c r="M254" s="801"/>
      <c r="N254" s="801"/>
      <c r="O254" s="801"/>
      <c r="P254" s="801"/>
      <c r="Q254" s="801"/>
      <c r="R254" s="842"/>
      <c r="S254" s="801"/>
    </row>
    <row r="255" spans="3:19">
      <c r="C255" s="801"/>
      <c r="D255" s="801"/>
      <c r="E255" s="801"/>
      <c r="F255" s="801"/>
      <c r="G255" s="801"/>
      <c r="H255" s="801"/>
      <c r="I255" s="801"/>
      <c r="J255" s="801"/>
      <c r="K255" s="801"/>
      <c r="L255" s="801"/>
      <c r="M255" s="801"/>
      <c r="N255" s="801"/>
      <c r="O255" s="801"/>
      <c r="P255" s="801"/>
      <c r="Q255" s="801"/>
      <c r="R255" s="842"/>
      <c r="S255" s="801"/>
    </row>
    <row r="256" spans="3:19">
      <c r="C256" s="801"/>
      <c r="D256" s="801"/>
      <c r="E256" s="801"/>
      <c r="F256" s="801"/>
      <c r="G256" s="801"/>
      <c r="H256" s="801"/>
      <c r="I256" s="801"/>
      <c r="J256" s="801"/>
      <c r="K256" s="801"/>
      <c r="L256" s="801"/>
      <c r="M256" s="801"/>
      <c r="N256" s="801"/>
      <c r="O256" s="801"/>
      <c r="P256" s="801"/>
      <c r="Q256" s="801"/>
      <c r="R256" s="842"/>
      <c r="S256" s="801"/>
    </row>
    <row r="257" spans="3:19">
      <c r="C257" s="801"/>
      <c r="D257" s="801"/>
      <c r="E257" s="801"/>
      <c r="F257" s="801"/>
      <c r="G257" s="801"/>
      <c r="H257" s="801"/>
      <c r="I257" s="801"/>
      <c r="J257" s="801"/>
      <c r="K257" s="801"/>
      <c r="L257" s="801"/>
      <c r="M257" s="801"/>
      <c r="N257" s="801"/>
      <c r="O257" s="801"/>
      <c r="P257" s="801"/>
      <c r="Q257" s="801"/>
      <c r="R257" s="842"/>
      <c r="S257" s="801"/>
    </row>
    <row r="258" spans="3:19">
      <c r="C258" s="801"/>
      <c r="D258" s="801"/>
      <c r="E258" s="801"/>
      <c r="F258" s="801"/>
      <c r="G258" s="801"/>
      <c r="H258" s="801"/>
      <c r="I258" s="801"/>
      <c r="J258" s="801"/>
      <c r="K258" s="801"/>
      <c r="L258" s="801"/>
      <c r="M258" s="801"/>
      <c r="N258" s="801"/>
      <c r="O258" s="801"/>
      <c r="P258" s="801"/>
      <c r="Q258" s="801"/>
      <c r="R258" s="842"/>
      <c r="S258" s="801"/>
    </row>
    <row r="259" spans="3:19">
      <c r="C259" s="801"/>
      <c r="D259" s="801"/>
      <c r="E259" s="801"/>
      <c r="F259" s="801"/>
      <c r="G259" s="801"/>
      <c r="H259" s="801"/>
      <c r="I259" s="801"/>
      <c r="J259" s="801"/>
      <c r="K259" s="801"/>
      <c r="L259" s="801"/>
      <c r="M259" s="801"/>
      <c r="N259" s="801"/>
      <c r="O259" s="801"/>
      <c r="P259" s="801"/>
      <c r="Q259" s="801"/>
      <c r="R259" s="842"/>
      <c r="S259" s="801"/>
    </row>
    <row r="260" spans="3:19">
      <c r="C260" s="801"/>
      <c r="D260" s="801"/>
      <c r="E260" s="801"/>
      <c r="F260" s="801"/>
      <c r="G260" s="801"/>
      <c r="H260" s="801"/>
      <c r="I260" s="801"/>
      <c r="J260" s="801"/>
      <c r="K260" s="801"/>
      <c r="L260" s="801"/>
      <c r="M260" s="801"/>
      <c r="N260" s="801"/>
      <c r="O260" s="801"/>
      <c r="P260" s="801"/>
      <c r="Q260" s="801"/>
      <c r="R260" s="842"/>
      <c r="S260" s="801"/>
    </row>
    <row r="261" spans="3:19">
      <c r="C261" s="801"/>
      <c r="D261" s="801"/>
      <c r="E261" s="801"/>
      <c r="F261" s="801"/>
      <c r="G261" s="801"/>
      <c r="H261" s="801"/>
      <c r="I261" s="801"/>
      <c r="J261" s="801"/>
      <c r="K261" s="801"/>
      <c r="L261" s="801"/>
      <c r="M261" s="801"/>
      <c r="N261" s="801"/>
      <c r="O261" s="801"/>
      <c r="P261" s="801"/>
      <c r="Q261" s="801"/>
      <c r="R261" s="842"/>
      <c r="S261" s="801"/>
    </row>
    <row r="262" spans="3:19">
      <c r="C262" s="801"/>
      <c r="D262" s="801"/>
      <c r="E262" s="801"/>
      <c r="F262" s="801"/>
      <c r="G262" s="801"/>
      <c r="H262" s="801"/>
      <c r="I262" s="801"/>
      <c r="J262" s="801"/>
      <c r="K262" s="801"/>
      <c r="L262" s="801"/>
      <c r="M262" s="801"/>
      <c r="N262" s="801"/>
      <c r="O262" s="801"/>
      <c r="P262" s="801"/>
      <c r="Q262" s="801"/>
      <c r="R262" s="842"/>
      <c r="S262" s="801"/>
    </row>
    <row r="263" spans="3:19">
      <c r="C263" s="801"/>
      <c r="D263" s="801"/>
      <c r="E263" s="801"/>
      <c r="F263" s="801"/>
      <c r="G263" s="801"/>
      <c r="H263" s="801"/>
      <c r="I263" s="801"/>
      <c r="J263" s="801"/>
      <c r="K263" s="801"/>
      <c r="L263" s="801"/>
      <c r="M263" s="801"/>
      <c r="N263" s="801"/>
      <c r="O263" s="801"/>
      <c r="P263" s="801"/>
      <c r="Q263" s="801"/>
      <c r="R263" s="842"/>
      <c r="S263" s="801"/>
    </row>
    <row r="264" spans="3:19">
      <c r="C264" s="801"/>
      <c r="D264" s="801"/>
      <c r="E264" s="801"/>
      <c r="F264" s="801"/>
      <c r="G264" s="801"/>
      <c r="H264" s="801"/>
      <c r="I264" s="801"/>
      <c r="J264" s="801"/>
      <c r="K264" s="801"/>
      <c r="L264" s="801"/>
      <c r="M264" s="801"/>
      <c r="N264" s="801"/>
      <c r="O264" s="801"/>
      <c r="P264" s="801"/>
      <c r="Q264" s="801"/>
      <c r="R264" s="842"/>
      <c r="S264" s="801"/>
    </row>
    <row r="265" spans="3:19">
      <c r="C265" s="801"/>
      <c r="D265" s="801"/>
      <c r="E265" s="801"/>
      <c r="F265" s="801"/>
      <c r="G265" s="801"/>
      <c r="H265" s="801"/>
      <c r="I265" s="801"/>
      <c r="J265" s="801"/>
      <c r="K265" s="801"/>
      <c r="L265" s="801"/>
      <c r="M265" s="801"/>
      <c r="N265" s="801"/>
      <c r="O265" s="801"/>
      <c r="P265" s="801"/>
      <c r="Q265" s="801"/>
      <c r="R265" s="842"/>
      <c r="S265" s="801"/>
    </row>
    <row r="266" spans="3:19">
      <c r="C266" s="801"/>
      <c r="D266" s="801"/>
      <c r="E266" s="801"/>
      <c r="F266" s="801"/>
      <c r="G266" s="801"/>
      <c r="H266" s="801"/>
      <c r="I266" s="801"/>
      <c r="J266" s="801"/>
      <c r="K266" s="801"/>
      <c r="L266" s="801"/>
      <c r="M266" s="801"/>
      <c r="N266" s="801"/>
      <c r="O266" s="801"/>
      <c r="P266" s="801"/>
      <c r="Q266" s="801"/>
      <c r="R266" s="842"/>
      <c r="S266" s="801"/>
    </row>
    <row r="267" spans="3:19">
      <c r="C267" s="801"/>
      <c r="D267" s="801"/>
      <c r="E267" s="801"/>
      <c r="F267" s="801"/>
      <c r="G267" s="801"/>
      <c r="H267" s="801"/>
      <c r="I267" s="801"/>
      <c r="J267" s="801"/>
      <c r="K267" s="801"/>
      <c r="L267" s="801"/>
      <c r="M267" s="801"/>
      <c r="N267" s="801"/>
      <c r="O267" s="801"/>
      <c r="P267" s="801"/>
      <c r="Q267" s="801"/>
      <c r="R267" s="842"/>
      <c r="S267" s="801"/>
    </row>
    <row r="268" spans="3:19">
      <c r="C268" s="801"/>
      <c r="D268" s="801"/>
      <c r="E268" s="801"/>
      <c r="F268" s="801"/>
      <c r="G268" s="801"/>
      <c r="H268" s="801"/>
      <c r="I268" s="801"/>
      <c r="J268" s="801"/>
      <c r="K268" s="801"/>
      <c r="L268" s="801"/>
      <c r="M268" s="801"/>
      <c r="N268" s="801"/>
      <c r="O268" s="801"/>
      <c r="P268" s="801"/>
      <c r="Q268" s="801"/>
      <c r="R268" s="842"/>
      <c r="S268" s="801"/>
    </row>
    <row r="269" spans="3:19">
      <c r="C269" s="801"/>
      <c r="D269" s="801"/>
      <c r="E269" s="801"/>
      <c r="F269" s="801"/>
      <c r="G269" s="801"/>
      <c r="H269" s="801"/>
      <c r="I269" s="801"/>
      <c r="J269" s="801"/>
      <c r="K269" s="801"/>
      <c r="L269" s="801"/>
      <c r="M269" s="801"/>
      <c r="N269" s="801"/>
      <c r="O269" s="801"/>
      <c r="P269" s="801"/>
      <c r="Q269" s="801"/>
      <c r="R269" s="842"/>
      <c r="S269" s="801"/>
    </row>
    <row r="270" spans="3:19">
      <c r="C270" s="801"/>
      <c r="D270" s="801"/>
      <c r="E270" s="801"/>
      <c r="F270" s="801"/>
      <c r="G270" s="801"/>
      <c r="H270" s="801"/>
      <c r="I270" s="801"/>
      <c r="J270" s="801"/>
      <c r="K270" s="801"/>
      <c r="L270" s="801"/>
      <c r="M270" s="801"/>
      <c r="N270" s="801"/>
      <c r="O270" s="801"/>
      <c r="P270" s="801"/>
      <c r="Q270" s="801"/>
      <c r="R270" s="842"/>
      <c r="S270" s="801"/>
    </row>
    <row r="271" spans="3:19">
      <c r="C271" s="801"/>
      <c r="D271" s="801"/>
      <c r="E271" s="801"/>
      <c r="F271" s="801"/>
      <c r="G271" s="801"/>
      <c r="H271" s="801"/>
      <c r="I271" s="801"/>
      <c r="J271" s="801"/>
      <c r="K271" s="801"/>
      <c r="L271" s="801"/>
      <c r="M271" s="801"/>
      <c r="N271" s="801"/>
      <c r="O271" s="801"/>
      <c r="P271" s="801"/>
      <c r="Q271" s="801"/>
      <c r="R271" s="842"/>
      <c r="S271" s="801"/>
    </row>
    <row r="272" spans="3:19">
      <c r="C272" s="801"/>
      <c r="D272" s="801"/>
      <c r="E272" s="801"/>
      <c r="F272" s="801"/>
      <c r="G272" s="801"/>
      <c r="H272" s="801"/>
      <c r="I272" s="801"/>
      <c r="J272" s="801"/>
      <c r="K272" s="801"/>
      <c r="L272" s="801"/>
      <c r="M272" s="801"/>
      <c r="N272" s="801"/>
      <c r="O272" s="801"/>
      <c r="P272" s="801"/>
      <c r="Q272" s="801"/>
      <c r="R272" s="842"/>
      <c r="S272" s="801"/>
    </row>
    <row r="273" spans="3:19">
      <c r="C273" s="801"/>
      <c r="D273" s="801"/>
      <c r="E273" s="801"/>
      <c r="F273" s="801"/>
      <c r="G273" s="801"/>
      <c r="H273" s="801"/>
      <c r="I273" s="801"/>
      <c r="J273" s="801"/>
      <c r="K273" s="801"/>
      <c r="L273" s="801"/>
      <c r="M273" s="801"/>
      <c r="N273" s="801"/>
      <c r="O273" s="801"/>
      <c r="P273" s="801"/>
      <c r="Q273" s="801"/>
      <c r="R273" s="842"/>
      <c r="S273" s="801"/>
    </row>
    <row r="274" spans="3:19">
      <c r="C274" s="801"/>
      <c r="D274" s="801"/>
      <c r="E274" s="801"/>
      <c r="F274" s="801"/>
      <c r="G274" s="801"/>
      <c r="H274" s="801"/>
      <c r="I274" s="801"/>
      <c r="J274" s="801"/>
      <c r="K274" s="801"/>
      <c r="L274" s="801"/>
      <c r="M274" s="801"/>
      <c r="N274" s="801"/>
      <c r="O274" s="801"/>
      <c r="P274" s="801"/>
      <c r="Q274" s="801"/>
      <c r="R274" s="842"/>
      <c r="S274" s="801"/>
    </row>
    <row r="275" spans="3:19">
      <c r="C275" s="801"/>
      <c r="D275" s="801"/>
      <c r="E275" s="801"/>
      <c r="F275" s="801"/>
      <c r="G275" s="801"/>
      <c r="H275" s="801"/>
      <c r="I275" s="801"/>
      <c r="J275" s="801"/>
      <c r="K275" s="801"/>
      <c r="L275" s="801"/>
      <c r="M275" s="801"/>
      <c r="N275" s="801"/>
      <c r="O275" s="801"/>
      <c r="P275" s="801"/>
      <c r="Q275" s="801"/>
      <c r="R275" s="842"/>
      <c r="S275" s="801"/>
    </row>
    <row r="276" spans="3:19">
      <c r="C276" s="801"/>
      <c r="D276" s="801"/>
      <c r="E276" s="801"/>
      <c r="F276" s="801"/>
      <c r="G276" s="801"/>
      <c r="H276" s="801"/>
      <c r="I276" s="801"/>
      <c r="J276" s="801"/>
      <c r="K276" s="801"/>
      <c r="L276" s="801"/>
      <c r="M276" s="801"/>
      <c r="N276" s="801"/>
      <c r="O276" s="801"/>
      <c r="P276" s="801"/>
      <c r="Q276" s="801"/>
      <c r="R276" s="842"/>
      <c r="S276" s="801"/>
    </row>
    <row r="277" spans="3:19">
      <c r="C277" s="801"/>
      <c r="D277" s="801"/>
      <c r="E277" s="801"/>
      <c r="F277" s="801"/>
      <c r="G277" s="801"/>
      <c r="H277" s="801"/>
      <c r="I277" s="801"/>
      <c r="J277" s="801"/>
      <c r="K277" s="801"/>
      <c r="L277" s="801"/>
      <c r="M277" s="801"/>
      <c r="N277" s="801"/>
      <c r="O277" s="801"/>
      <c r="P277" s="801"/>
      <c r="Q277" s="801"/>
      <c r="R277" s="842"/>
      <c r="S277" s="801"/>
    </row>
    <row r="278" spans="3:19">
      <c r="C278" s="801"/>
      <c r="D278" s="801"/>
      <c r="E278" s="801"/>
      <c r="F278" s="801"/>
      <c r="G278" s="801"/>
      <c r="H278" s="801"/>
      <c r="I278" s="801"/>
      <c r="J278" s="801"/>
      <c r="K278" s="801"/>
      <c r="L278" s="801"/>
      <c r="M278" s="801"/>
      <c r="N278" s="801"/>
      <c r="O278" s="801"/>
      <c r="P278" s="801"/>
      <c r="Q278" s="801"/>
      <c r="R278" s="842"/>
      <c r="S278" s="801"/>
    </row>
    <row r="279" spans="3:19">
      <c r="C279" s="801"/>
      <c r="D279" s="801"/>
      <c r="E279" s="801"/>
      <c r="F279" s="801"/>
      <c r="G279" s="801"/>
      <c r="H279" s="801"/>
      <c r="I279" s="801"/>
      <c r="J279" s="801"/>
      <c r="K279" s="801"/>
      <c r="L279" s="801"/>
      <c r="M279" s="801"/>
      <c r="N279" s="801"/>
      <c r="O279" s="801"/>
      <c r="P279" s="801"/>
      <c r="Q279" s="801"/>
      <c r="R279" s="842"/>
      <c r="S279" s="801"/>
    </row>
    <row r="280" spans="3:19">
      <c r="C280" s="801"/>
      <c r="D280" s="801"/>
      <c r="E280" s="801"/>
      <c r="F280" s="801"/>
      <c r="G280" s="801"/>
      <c r="H280" s="801"/>
      <c r="I280" s="801"/>
      <c r="J280" s="801"/>
      <c r="K280" s="801"/>
      <c r="L280" s="801"/>
      <c r="M280" s="801"/>
      <c r="N280" s="801"/>
      <c r="O280" s="801"/>
      <c r="P280" s="801"/>
      <c r="Q280" s="801"/>
      <c r="R280" s="842"/>
      <c r="S280" s="801"/>
    </row>
    <row r="281" spans="3:19">
      <c r="C281" s="801"/>
      <c r="D281" s="801"/>
      <c r="E281" s="801"/>
      <c r="F281" s="801"/>
      <c r="G281" s="801"/>
      <c r="H281" s="801"/>
      <c r="I281" s="801"/>
      <c r="J281" s="801"/>
      <c r="K281" s="801"/>
      <c r="L281" s="801"/>
      <c r="M281" s="801"/>
      <c r="N281" s="801"/>
      <c r="O281" s="801"/>
      <c r="P281" s="801"/>
      <c r="Q281" s="801"/>
      <c r="R281" s="842"/>
      <c r="S281" s="801"/>
    </row>
    <row r="282" spans="3:19">
      <c r="C282" s="801"/>
      <c r="D282" s="801"/>
      <c r="E282" s="801"/>
      <c r="F282" s="801"/>
      <c r="G282" s="801"/>
      <c r="H282" s="801"/>
      <c r="I282" s="801"/>
      <c r="J282" s="801"/>
      <c r="K282" s="801"/>
      <c r="L282" s="801"/>
      <c r="M282" s="801"/>
      <c r="N282" s="801"/>
      <c r="O282" s="801"/>
      <c r="P282" s="801"/>
      <c r="Q282" s="801"/>
      <c r="R282" s="842"/>
      <c r="S282" s="801"/>
    </row>
    <row r="283" spans="3:19">
      <c r="C283" s="801"/>
      <c r="D283" s="801"/>
      <c r="E283" s="801"/>
      <c r="F283" s="801"/>
      <c r="G283" s="801"/>
      <c r="H283" s="801"/>
      <c r="I283" s="801"/>
      <c r="J283" s="801"/>
      <c r="K283" s="801"/>
      <c r="L283" s="801"/>
      <c r="M283" s="801"/>
      <c r="N283" s="801"/>
      <c r="O283" s="801"/>
      <c r="P283" s="801"/>
      <c r="Q283" s="801"/>
      <c r="R283" s="842"/>
      <c r="S283" s="801"/>
    </row>
    <row r="284" spans="3:19">
      <c r="C284" s="801"/>
      <c r="D284" s="801"/>
      <c r="E284" s="801"/>
      <c r="F284" s="801"/>
      <c r="G284" s="801"/>
      <c r="H284" s="801"/>
      <c r="I284" s="801"/>
      <c r="J284" s="801"/>
      <c r="K284" s="801"/>
      <c r="L284" s="801"/>
      <c r="M284" s="801"/>
      <c r="N284" s="801"/>
      <c r="O284" s="801"/>
      <c r="P284" s="801"/>
      <c r="Q284" s="801"/>
      <c r="R284" s="842"/>
      <c r="S284" s="801"/>
    </row>
    <row r="285" spans="3:19">
      <c r="C285" s="801"/>
      <c r="D285" s="801"/>
      <c r="E285" s="801"/>
      <c r="F285" s="801"/>
      <c r="G285" s="801"/>
      <c r="H285" s="801"/>
      <c r="I285" s="801"/>
      <c r="J285" s="801"/>
      <c r="K285" s="801"/>
      <c r="L285" s="801"/>
      <c r="M285" s="801"/>
      <c r="N285" s="801"/>
      <c r="O285" s="801"/>
      <c r="P285" s="801"/>
      <c r="Q285" s="801"/>
      <c r="R285" s="842"/>
      <c r="S285" s="801"/>
    </row>
    <row r="286" spans="3:19">
      <c r="C286" s="801"/>
      <c r="D286" s="801"/>
      <c r="E286" s="801"/>
      <c r="F286" s="801"/>
      <c r="G286" s="801"/>
      <c r="H286" s="801"/>
      <c r="I286" s="801"/>
      <c r="J286" s="801"/>
      <c r="K286" s="801"/>
      <c r="L286" s="801"/>
      <c r="M286" s="801"/>
      <c r="N286" s="801"/>
      <c r="O286" s="801"/>
      <c r="P286" s="801"/>
      <c r="Q286" s="801"/>
      <c r="R286" s="842"/>
      <c r="S286" s="801"/>
    </row>
    <row r="287" spans="3:19">
      <c r="C287" s="801"/>
      <c r="D287" s="801"/>
      <c r="E287" s="801"/>
      <c r="F287" s="801"/>
      <c r="G287" s="801"/>
      <c r="H287" s="801"/>
      <c r="I287" s="801"/>
      <c r="J287" s="801"/>
      <c r="K287" s="801"/>
      <c r="L287" s="801"/>
      <c r="M287" s="801"/>
      <c r="N287" s="801"/>
      <c r="O287" s="801"/>
      <c r="P287" s="801"/>
      <c r="Q287" s="801"/>
      <c r="R287" s="842"/>
      <c r="S287" s="801"/>
    </row>
    <row r="288" spans="3:19">
      <c r="C288" s="801"/>
      <c r="D288" s="801"/>
      <c r="E288" s="801"/>
      <c r="F288" s="801"/>
      <c r="G288" s="801"/>
      <c r="H288" s="801"/>
      <c r="I288" s="801"/>
      <c r="J288" s="801"/>
      <c r="K288" s="801"/>
      <c r="L288" s="801"/>
      <c r="M288" s="801"/>
      <c r="N288" s="801"/>
      <c r="O288" s="801"/>
      <c r="P288" s="801"/>
      <c r="Q288" s="801"/>
      <c r="R288" s="842"/>
      <c r="S288" s="801"/>
    </row>
    <row r="289" spans="3:19">
      <c r="C289" s="801"/>
      <c r="D289" s="801"/>
      <c r="E289" s="801"/>
      <c r="F289" s="801"/>
      <c r="G289" s="801"/>
      <c r="H289" s="801"/>
      <c r="I289" s="801"/>
      <c r="J289" s="801"/>
      <c r="K289" s="801"/>
      <c r="L289" s="801"/>
      <c r="M289" s="801"/>
      <c r="N289" s="801"/>
      <c r="O289" s="801"/>
      <c r="P289" s="801"/>
      <c r="Q289" s="801"/>
      <c r="R289" s="842"/>
      <c r="S289" s="801"/>
    </row>
    <row r="290" spans="3:19">
      <c r="C290" s="801"/>
      <c r="D290" s="801"/>
      <c r="E290" s="801"/>
      <c r="F290" s="801"/>
      <c r="G290" s="801"/>
      <c r="H290" s="801"/>
      <c r="I290" s="801"/>
      <c r="J290" s="801"/>
      <c r="K290" s="801"/>
      <c r="L290" s="801"/>
      <c r="M290" s="801"/>
      <c r="N290" s="801"/>
      <c r="O290" s="801"/>
      <c r="P290" s="801"/>
      <c r="Q290" s="801"/>
      <c r="R290" s="842"/>
      <c r="S290" s="801"/>
    </row>
    <row r="291" spans="3:19">
      <c r="C291" s="801"/>
      <c r="D291" s="801"/>
      <c r="E291" s="801"/>
      <c r="F291" s="801"/>
      <c r="G291" s="801"/>
      <c r="H291" s="801"/>
      <c r="I291" s="801"/>
      <c r="J291" s="801"/>
      <c r="K291" s="801"/>
      <c r="L291" s="801"/>
      <c r="M291" s="801"/>
      <c r="N291" s="801"/>
      <c r="O291" s="801"/>
      <c r="P291" s="801"/>
      <c r="Q291" s="801"/>
      <c r="R291" s="842"/>
      <c r="S291" s="801"/>
    </row>
    <row r="292" spans="3:19">
      <c r="C292" s="801"/>
      <c r="D292" s="801"/>
      <c r="E292" s="801"/>
      <c r="F292" s="801"/>
      <c r="G292" s="801"/>
      <c r="H292" s="801"/>
      <c r="I292" s="801"/>
      <c r="J292" s="801"/>
      <c r="K292" s="801"/>
      <c r="L292" s="801"/>
      <c r="M292" s="801"/>
      <c r="N292" s="801"/>
      <c r="O292" s="801"/>
      <c r="P292" s="801"/>
      <c r="Q292" s="801"/>
      <c r="R292" s="842"/>
      <c r="S292" s="801"/>
    </row>
    <row r="293" spans="3:19">
      <c r="C293" s="801"/>
      <c r="D293" s="801"/>
      <c r="E293" s="801"/>
      <c r="F293" s="801"/>
      <c r="G293" s="801"/>
      <c r="H293" s="801"/>
      <c r="I293" s="801"/>
      <c r="J293" s="801"/>
      <c r="K293" s="801"/>
      <c r="L293" s="801"/>
      <c r="M293" s="801"/>
      <c r="N293" s="801"/>
      <c r="O293" s="801"/>
      <c r="P293" s="801"/>
      <c r="Q293" s="801"/>
      <c r="R293" s="842"/>
      <c r="S293" s="801"/>
    </row>
    <row r="294" spans="3:19">
      <c r="C294" s="801"/>
      <c r="D294" s="801"/>
      <c r="E294" s="801"/>
      <c r="F294" s="801"/>
      <c r="G294" s="801"/>
      <c r="H294" s="801"/>
      <c r="I294" s="801"/>
      <c r="J294" s="801"/>
      <c r="K294" s="801"/>
      <c r="L294" s="801"/>
      <c r="M294" s="801"/>
      <c r="N294" s="801"/>
      <c r="O294" s="801"/>
      <c r="P294" s="801"/>
      <c r="Q294" s="801"/>
      <c r="R294" s="842"/>
      <c r="S294" s="801"/>
    </row>
    <row r="295" spans="3:19">
      <c r="C295" s="801"/>
      <c r="D295" s="801"/>
      <c r="E295" s="801"/>
      <c r="F295" s="801"/>
      <c r="G295" s="801"/>
      <c r="H295" s="801"/>
      <c r="I295" s="801"/>
      <c r="J295" s="801"/>
      <c r="K295" s="801"/>
      <c r="L295" s="801"/>
      <c r="M295" s="801"/>
      <c r="N295" s="801"/>
      <c r="O295" s="801"/>
      <c r="P295" s="801"/>
      <c r="Q295" s="801"/>
      <c r="R295" s="842"/>
      <c r="S295" s="801"/>
    </row>
    <row r="296" spans="3:19">
      <c r="C296" s="801"/>
      <c r="D296" s="801"/>
      <c r="E296" s="801"/>
      <c r="F296" s="801"/>
      <c r="G296" s="801"/>
      <c r="H296" s="801"/>
      <c r="I296" s="801"/>
      <c r="J296" s="801"/>
      <c r="K296" s="801"/>
      <c r="L296" s="801"/>
      <c r="M296" s="801"/>
      <c r="N296" s="801"/>
      <c r="O296" s="801"/>
      <c r="P296" s="801"/>
      <c r="Q296" s="801"/>
      <c r="R296" s="842"/>
      <c r="S296" s="801"/>
    </row>
    <row r="297" spans="3:19">
      <c r="C297" s="801"/>
      <c r="D297" s="801"/>
      <c r="E297" s="801"/>
      <c r="F297" s="801"/>
      <c r="G297" s="801"/>
      <c r="H297" s="801"/>
      <c r="I297" s="801"/>
      <c r="J297" s="801"/>
      <c r="K297" s="801"/>
      <c r="L297" s="801"/>
      <c r="M297" s="801"/>
      <c r="N297" s="801"/>
      <c r="O297" s="801"/>
      <c r="P297" s="801"/>
      <c r="Q297" s="801"/>
      <c r="R297" s="842"/>
      <c r="S297" s="801"/>
    </row>
    <row r="298" spans="3:19">
      <c r="C298" s="801"/>
      <c r="D298" s="801"/>
      <c r="E298" s="801"/>
      <c r="F298" s="801"/>
      <c r="G298" s="801"/>
      <c r="H298" s="801"/>
      <c r="I298" s="801"/>
      <c r="J298" s="801"/>
      <c r="K298" s="801"/>
      <c r="L298" s="801"/>
      <c r="M298" s="801"/>
      <c r="N298" s="801"/>
      <c r="O298" s="801"/>
      <c r="P298" s="801"/>
      <c r="Q298" s="801"/>
      <c r="R298" s="842"/>
      <c r="S298" s="801"/>
    </row>
    <row r="299" spans="3:19">
      <c r="C299" s="801"/>
      <c r="D299" s="801"/>
      <c r="E299" s="801"/>
      <c r="F299" s="801"/>
      <c r="G299" s="801"/>
      <c r="H299" s="801"/>
      <c r="I299" s="801"/>
      <c r="J299" s="801"/>
      <c r="K299" s="801"/>
      <c r="L299" s="801"/>
      <c r="M299" s="801"/>
      <c r="N299" s="801"/>
      <c r="O299" s="801"/>
      <c r="P299" s="801"/>
      <c r="Q299" s="801"/>
      <c r="R299" s="842"/>
      <c r="S299" s="801"/>
    </row>
    <row r="300" spans="3:19">
      <c r="C300" s="801"/>
      <c r="D300" s="801"/>
      <c r="E300" s="801"/>
      <c r="F300" s="801"/>
      <c r="G300" s="801"/>
      <c r="H300" s="801"/>
      <c r="I300" s="801"/>
      <c r="J300" s="801"/>
      <c r="K300" s="801"/>
      <c r="L300" s="801"/>
      <c r="M300" s="801"/>
      <c r="N300" s="801"/>
      <c r="O300" s="801"/>
      <c r="P300" s="801"/>
      <c r="Q300" s="801"/>
      <c r="R300" s="842"/>
      <c r="S300" s="801"/>
    </row>
    <row r="301" spans="3:19">
      <c r="C301" s="801"/>
      <c r="D301" s="801"/>
      <c r="E301" s="801"/>
      <c r="F301" s="801"/>
      <c r="G301" s="801"/>
      <c r="H301" s="801"/>
      <c r="I301" s="801"/>
      <c r="J301" s="801"/>
      <c r="K301" s="801"/>
      <c r="L301" s="801"/>
      <c r="M301" s="801"/>
      <c r="N301" s="801"/>
      <c r="O301" s="801"/>
      <c r="P301" s="801"/>
      <c r="Q301" s="801"/>
      <c r="R301" s="842"/>
      <c r="S301" s="801"/>
    </row>
    <row r="302" spans="3:19">
      <c r="C302" s="801"/>
      <c r="D302" s="801"/>
      <c r="E302" s="801"/>
      <c r="F302" s="801"/>
      <c r="G302" s="801"/>
      <c r="H302" s="801"/>
      <c r="I302" s="801"/>
      <c r="J302" s="801"/>
      <c r="K302" s="801"/>
      <c r="L302" s="801"/>
      <c r="M302" s="801"/>
      <c r="N302" s="801"/>
      <c r="O302" s="801"/>
      <c r="P302" s="801"/>
      <c r="Q302" s="801"/>
      <c r="R302" s="842"/>
      <c r="S302" s="801"/>
    </row>
    <row r="303" spans="3:19">
      <c r="C303" s="801"/>
      <c r="D303" s="801"/>
      <c r="E303" s="801"/>
      <c r="F303" s="801"/>
      <c r="G303" s="801"/>
      <c r="H303" s="801"/>
      <c r="I303" s="801"/>
      <c r="J303" s="801"/>
      <c r="K303" s="801"/>
      <c r="L303" s="801"/>
      <c r="M303" s="801"/>
      <c r="N303" s="801"/>
      <c r="O303" s="801"/>
      <c r="P303" s="801"/>
      <c r="Q303" s="801"/>
      <c r="R303" s="842"/>
      <c r="S303" s="801"/>
    </row>
    <row r="304" spans="3:19">
      <c r="C304" s="801"/>
      <c r="D304" s="801"/>
      <c r="E304" s="801"/>
      <c r="F304" s="801"/>
      <c r="G304" s="801"/>
      <c r="H304" s="801"/>
      <c r="I304" s="801"/>
      <c r="J304" s="801"/>
      <c r="K304" s="801"/>
      <c r="L304" s="801"/>
      <c r="M304" s="801"/>
      <c r="N304" s="801"/>
      <c r="O304" s="801"/>
      <c r="P304" s="801"/>
      <c r="Q304" s="801"/>
      <c r="R304" s="842"/>
      <c r="S304" s="801"/>
    </row>
    <row r="305" spans="3:19">
      <c r="C305" s="801"/>
      <c r="D305" s="801"/>
      <c r="E305" s="801"/>
      <c r="F305" s="801"/>
      <c r="G305" s="801"/>
      <c r="H305" s="801"/>
      <c r="I305" s="801"/>
      <c r="J305" s="801"/>
      <c r="K305" s="801"/>
      <c r="L305" s="801"/>
      <c r="M305" s="801"/>
      <c r="N305" s="801"/>
      <c r="O305" s="801"/>
      <c r="P305" s="801"/>
      <c r="Q305" s="801"/>
      <c r="R305" s="842"/>
      <c r="S305" s="801"/>
    </row>
    <row r="306" spans="3:19">
      <c r="C306" s="801"/>
      <c r="D306" s="801"/>
      <c r="E306" s="801"/>
      <c r="F306" s="801"/>
      <c r="G306" s="801"/>
      <c r="H306" s="801"/>
      <c r="I306" s="801"/>
      <c r="J306" s="801"/>
      <c r="K306" s="801"/>
      <c r="L306" s="801"/>
      <c r="M306" s="801"/>
      <c r="N306" s="801"/>
      <c r="O306" s="801"/>
      <c r="P306" s="801"/>
      <c r="Q306" s="801"/>
      <c r="R306" s="842"/>
      <c r="S306" s="801"/>
    </row>
    <row r="307" spans="3:19">
      <c r="C307" s="801"/>
      <c r="D307" s="801"/>
      <c r="E307" s="801"/>
      <c r="F307" s="801"/>
      <c r="G307" s="801"/>
      <c r="H307" s="801"/>
      <c r="I307" s="801"/>
      <c r="J307" s="801"/>
      <c r="K307" s="801"/>
      <c r="L307" s="801"/>
      <c r="M307" s="801"/>
      <c r="N307" s="801"/>
      <c r="O307" s="801"/>
      <c r="P307" s="801"/>
      <c r="Q307" s="801"/>
      <c r="R307" s="842"/>
      <c r="S307" s="801"/>
    </row>
    <row r="308" spans="3:19">
      <c r="C308" s="801"/>
      <c r="D308" s="801"/>
      <c r="E308" s="801"/>
      <c r="F308" s="801"/>
      <c r="G308" s="801"/>
      <c r="H308" s="801"/>
      <c r="I308" s="801"/>
      <c r="J308" s="801"/>
      <c r="K308" s="801"/>
      <c r="L308" s="801"/>
      <c r="M308" s="801"/>
      <c r="N308" s="801"/>
      <c r="O308" s="801"/>
      <c r="P308" s="801"/>
      <c r="Q308" s="801"/>
      <c r="R308" s="842"/>
      <c r="S308" s="801"/>
    </row>
    <row r="309" spans="3:19">
      <c r="C309" s="801"/>
      <c r="D309" s="801"/>
      <c r="E309" s="801"/>
      <c r="F309" s="801"/>
      <c r="G309" s="801"/>
      <c r="H309" s="801"/>
      <c r="I309" s="801"/>
      <c r="J309" s="801"/>
      <c r="K309" s="801"/>
      <c r="L309" s="801"/>
      <c r="M309" s="801"/>
      <c r="N309" s="801"/>
      <c r="O309" s="801"/>
      <c r="P309" s="801"/>
      <c r="Q309" s="801"/>
      <c r="R309" s="842"/>
      <c r="S309" s="801"/>
    </row>
    <row r="310" spans="3:19">
      <c r="C310" s="801"/>
      <c r="D310" s="801"/>
      <c r="E310" s="801"/>
      <c r="F310" s="801"/>
      <c r="G310" s="801"/>
      <c r="H310" s="801"/>
      <c r="I310" s="801"/>
      <c r="J310" s="801"/>
      <c r="K310" s="801"/>
      <c r="L310" s="801"/>
      <c r="M310" s="801"/>
      <c r="N310" s="801"/>
      <c r="O310" s="801"/>
      <c r="P310" s="801"/>
      <c r="Q310" s="801"/>
      <c r="R310" s="842"/>
      <c r="S310" s="801"/>
    </row>
    <row r="311" spans="3:19">
      <c r="C311" s="801"/>
      <c r="D311" s="801"/>
      <c r="E311" s="801"/>
      <c r="F311" s="801"/>
      <c r="G311" s="801"/>
      <c r="H311" s="801"/>
      <c r="I311" s="801"/>
      <c r="J311" s="801"/>
      <c r="K311" s="801"/>
      <c r="L311" s="801"/>
      <c r="M311" s="801"/>
      <c r="N311" s="801"/>
      <c r="O311" s="801"/>
      <c r="P311" s="801"/>
      <c r="Q311" s="801"/>
      <c r="R311" s="842"/>
      <c r="S311" s="801"/>
    </row>
    <row r="312" spans="3:19">
      <c r="C312" s="801"/>
      <c r="D312" s="801"/>
      <c r="E312" s="801"/>
      <c r="F312" s="801"/>
      <c r="G312" s="801"/>
      <c r="H312" s="801"/>
      <c r="I312" s="801"/>
      <c r="J312" s="801"/>
      <c r="K312" s="801"/>
      <c r="L312" s="801"/>
      <c r="M312" s="801"/>
      <c r="N312" s="801"/>
      <c r="O312" s="801"/>
      <c r="P312" s="801"/>
      <c r="Q312" s="801"/>
      <c r="R312" s="842"/>
      <c r="S312" s="801"/>
    </row>
    <row r="313" spans="3:19">
      <c r="C313" s="801"/>
      <c r="D313" s="801"/>
      <c r="E313" s="801"/>
      <c r="F313" s="801"/>
      <c r="G313" s="801"/>
      <c r="H313" s="801"/>
      <c r="I313" s="801"/>
      <c r="J313" s="801"/>
      <c r="K313" s="801"/>
      <c r="L313" s="801"/>
      <c r="M313" s="801"/>
      <c r="N313" s="801"/>
      <c r="O313" s="801"/>
      <c r="P313" s="801"/>
      <c r="Q313" s="801"/>
      <c r="R313" s="842"/>
      <c r="S313" s="801"/>
    </row>
    <row r="314" spans="3:19">
      <c r="C314" s="801"/>
      <c r="D314" s="801"/>
      <c r="E314" s="801"/>
      <c r="F314" s="801"/>
      <c r="G314" s="801"/>
      <c r="H314" s="801"/>
      <c r="I314" s="801"/>
      <c r="J314" s="801"/>
      <c r="K314" s="801"/>
      <c r="L314" s="801"/>
      <c r="M314" s="801"/>
      <c r="N314" s="801"/>
      <c r="O314" s="801"/>
      <c r="P314" s="801"/>
      <c r="Q314" s="801"/>
      <c r="R314" s="842"/>
      <c r="S314" s="801"/>
    </row>
    <row r="315" spans="3:19">
      <c r="C315" s="801"/>
      <c r="D315" s="801"/>
      <c r="E315" s="801"/>
      <c r="F315" s="801"/>
      <c r="G315" s="801"/>
      <c r="H315" s="801"/>
      <c r="I315" s="801"/>
      <c r="J315" s="801"/>
      <c r="K315" s="801"/>
      <c r="L315" s="801"/>
      <c r="M315" s="801"/>
      <c r="N315" s="801"/>
      <c r="O315" s="801"/>
      <c r="P315" s="801"/>
      <c r="Q315" s="801"/>
      <c r="R315" s="842"/>
      <c r="S315" s="801"/>
    </row>
    <row r="316" spans="3:19">
      <c r="C316" s="801"/>
      <c r="D316" s="801"/>
      <c r="E316" s="801"/>
      <c r="F316" s="801"/>
      <c r="G316" s="801"/>
      <c r="H316" s="801"/>
      <c r="I316" s="801"/>
      <c r="J316" s="801"/>
      <c r="K316" s="801"/>
      <c r="L316" s="801"/>
      <c r="M316" s="801"/>
      <c r="N316" s="801"/>
      <c r="O316" s="801"/>
      <c r="P316" s="801"/>
      <c r="Q316" s="801"/>
      <c r="R316" s="842"/>
      <c r="S316" s="801"/>
    </row>
    <row r="317" spans="3:19">
      <c r="C317" s="801"/>
      <c r="D317" s="801"/>
      <c r="E317" s="801"/>
      <c r="F317" s="801"/>
      <c r="G317" s="801"/>
      <c r="H317" s="801"/>
      <c r="I317" s="801"/>
      <c r="J317" s="801"/>
      <c r="K317" s="801"/>
      <c r="L317" s="801"/>
      <c r="M317" s="801"/>
      <c r="N317" s="801"/>
      <c r="O317" s="801"/>
      <c r="P317" s="801"/>
      <c r="Q317" s="801"/>
      <c r="R317" s="842"/>
      <c r="S317" s="801"/>
    </row>
    <row r="318" spans="3:19">
      <c r="C318" s="801"/>
      <c r="D318" s="801"/>
      <c r="E318" s="801"/>
      <c r="F318" s="801"/>
      <c r="G318" s="801"/>
      <c r="H318" s="801"/>
      <c r="I318" s="801"/>
      <c r="J318" s="801"/>
      <c r="K318" s="801"/>
      <c r="L318" s="801"/>
      <c r="M318" s="801"/>
      <c r="N318" s="801"/>
      <c r="O318" s="801"/>
      <c r="P318" s="801"/>
      <c r="Q318" s="801"/>
      <c r="R318" s="842"/>
      <c r="S318" s="801"/>
    </row>
    <row r="319" spans="3:19">
      <c r="C319" s="801"/>
      <c r="D319" s="801"/>
      <c r="E319" s="801"/>
      <c r="F319" s="801"/>
      <c r="G319" s="801"/>
      <c r="H319" s="801"/>
      <c r="I319" s="801"/>
      <c r="J319" s="801"/>
      <c r="K319" s="801"/>
      <c r="L319" s="801"/>
      <c r="M319" s="801"/>
      <c r="N319" s="801"/>
      <c r="O319" s="801"/>
      <c r="P319" s="801"/>
      <c r="Q319" s="801"/>
      <c r="R319" s="842"/>
      <c r="S319" s="801"/>
    </row>
    <row r="320" spans="3:19">
      <c r="C320" s="801"/>
      <c r="D320" s="801"/>
      <c r="E320" s="801"/>
      <c r="F320" s="801"/>
      <c r="G320" s="801"/>
      <c r="H320" s="801"/>
      <c r="I320" s="801"/>
      <c r="J320" s="801"/>
      <c r="K320" s="801"/>
      <c r="L320" s="801"/>
      <c r="M320" s="801"/>
      <c r="N320" s="801"/>
      <c r="O320" s="801"/>
      <c r="P320" s="801"/>
      <c r="Q320" s="801"/>
      <c r="R320" s="842"/>
      <c r="S320" s="801"/>
    </row>
    <row r="321" spans="3:19">
      <c r="C321" s="801"/>
      <c r="D321" s="801"/>
      <c r="E321" s="801"/>
      <c r="F321" s="801"/>
      <c r="G321" s="801"/>
      <c r="H321" s="801"/>
      <c r="I321" s="801"/>
      <c r="J321" s="801"/>
      <c r="K321" s="801"/>
      <c r="L321" s="801"/>
      <c r="M321" s="801"/>
      <c r="N321" s="801"/>
      <c r="O321" s="801"/>
      <c r="P321" s="801"/>
      <c r="Q321" s="801"/>
      <c r="R321" s="842"/>
      <c r="S321" s="801"/>
    </row>
    <row r="322" spans="3:19">
      <c r="C322" s="801"/>
      <c r="D322" s="801"/>
      <c r="E322" s="801"/>
      <c r="F322" s="801"/>
      <c r="G322" s="801"/>
      <c r="H322" s="801"/>
      <c r="I322" s="801"/>
      <c r="J322" s="801"/>
      <c r="K322" s="801"/>
      <c r="L322" s="801"/>
      <c r="M322" s="801"/>
      <c r="N322" s="801"/>
      <c r="O322" s="801"/>
      <c r="P322" s="801"/>
      <c r="Q322" s="801"/>
      <c r="R322" s="842"/>
      <c r="S322" s="801"/>
    </row>
    <row r="323" spans="3:19">
      <c r="C323" s="801"/>
      <c r="D323" s="801"/>
      <c r="E323" s="801"/>
      <c r="F323" s="801"/>
      <c r="G323" s="801"/>
      <c r="H323" s="801"/>
      <c r="I323" s="801"/>
      <c r="J323" s="801"/>
      <c r="K323" s="801"/>
      <c r="L323" s="801"/>
      <c r="M323" s="801"/>
      <c r="N323" s="801"/>
      <c r="O323" s="801"/>
      <c r="P323" s="801"/>
      <c r="Q323" s="801"/>
      <c r="R323" s="842"/>
      <c r="S323" s="801"/>
    </row>
    <row r="324" spans="3:19">
      <c r="C324" s="801"/>
      <c r="D324" s="801"/>
      <c r="E324" s="801"/>
      <c r="F324" s="801"/>
      <c r="G324" s="801"/>
      <c r="H324" s="801"/>
      <c r="I324" s="801"/>
      <c r="J324" s="801"/>
      <c r="K324" s="801"/>
      <c r="L324" s="801"/>
      <c r="M324" s="801"/>
      <c r="N324" s="801"/>
      <c r="O324" s="801"/>
      <c r="P324" s="801"/>
      <c r="Q324" s="801"/>
      <c r="R324" s="842"/>
      <c r="S324" s="801"/>
    </row>
    <row r="325" spans="3:19">
      <c r="C325" s="801"/>
      <c r="D325" s="801"/>
      <c r="E325" s="801"/>
      <c r="F325" s="801"/>
      <c r="G325" s="801"/>
      <c r="H325" s="801"/>
      <c r="I325" s="801"/>
      <c r="J325" s="801"/>
      <c r="K325" s="801"/>
      <c r="L325" s="801"/>
      <c r="M325" s="801"/>
      <c r="N325" s="801"/>
      <c r="O325" s="801"/>
      <c r="P325" s="801"/>
      <c r="Q325" s="801"/>
      <c r="R325" s="842"/>
      <c r="S325" s="801"/>
    </row>
    <row r="326" spans="3:19">
      <c r="C326" s="801"/>
      <c r="D326" s="801"/>
      <c r="E326" s="801"/>
      <c r="F326" s="801"/>
      <c r="G326" s="801"/>
      <c r="H326" s="801"/>
      <c r="I326" s="801"/>
      <c r="J326" s="801"/>
      <c r="K326" s="801"/>
      <c r="L326" s="801"/>
      <c r="M326" s="801"/>
      <c r="N326" s="801"/>
      <c r="O326" s="801"/>
      <c r="P326" s="801"/>
      <c r="Q326" s="801"/>
      <c r="R326" s="842"/>
      <c r="S326" s="801"/>
    </row>
    <row r="327" spans="3:19">
      <c r="C327" s="801"/>
      <c r="D327" s="801"/>
      <c r="E327" s="801"/>
      <c r="F327" s="801"/>
      <c r="G327" s="801"/>
      <c r="H327" s="801"/>
      <c r="I327" s="801"/>
      <c r="J327" s="801"/>
      <c r="K327" s="801"/>
      <c r="L327" s="801"/>
      <c r="M327" s="801"/>
      <c r="N327" s="801"/>
      <c r="O327" s="801"/>
      <c r="P327" s="801"/>
      <c r="Q327" s="801"/>
      <c r="R327" s="842"/>
      <c r="S327" s="801"/>
    </row>
    <row r="328" spans="3:19">
      <c r="C328" s="801"/>
      <c r="D328" s="801"/>
      <c r="E328" s="801"/>
      <c r="F328" s="801"/>
      <c r="G328" s="801"/>
      <c r="H328" s="801"/>
      <c r="I328" s="801"/>
      <c r="J328" s="801"/>
      <c r="K328" s="801"/>
      <c r="L328" s="801"/>
      <c r="M328" s="801"/>
      <c r="N328" s="801"/>
      <c r="O328" s="801"/>
      <c r="P328" s="801"/>
      <c r="Q328" s="801"/>
      <c r="R328" s="842"/>
      <c r="S328" s="801"/>
    </row>
    <row r="329" spans="3:19">
      <c r="C329" s="801"/>
      <c r="D329" s="801"/>
      <c r="E329" s="801"/>
      <c r="F329" s="801"/>
      <c r="G329" s="801"/>
      <c r="H329" s="801"/>
      <c r="I329" s="801"/>
      <c r="J329" s="801"/>
      <c r="K329" s="801"/>
      <c r="L329" s="801"/>
      <c r="M329" s="801"/>
      <c r="N329" s="801"/>
      <c r="O329" s="801"/>
      <c r="P329" s="801"/>
      <c r="Q329" s="801"/>
      <c r="R329" s="842"/>
      <c r="S329" s="801"/>
    </row>
    <row r="330" spans="3:19">
      <c r="C330" s="801"/>
      <c r="D330" s="801"/>
      <c r="E330" s="801"/>
      <c r="F330" s="801"/>
      <c r="G330" s="801"/>
      <c r="H330" s="801"/>
      <c r="I330" s="801"/>
      <c r="J330" s="801"/>
      <c r="K330" s="801"/>
      <c r="L330" s="801"/>
      <c r="M330" s="801"/>
      <c r="N330" s="801"/>
      <c r="O330" s="801"/>
      <c r="P330" s="801"/>
      <c r="Q330" s="801"/>
      <c r="R330" s="842"/>
      <c r="S330" s="801"/>
    </row>
    <row r="331" spans="3:19">
      <c r="C331" s="801"/>
      <c r="D331" s="801"/>
      <c r="E331" s="801"/>
      <c r="F331" s="801"/>
      <c r="G331" s="801"/>
      <c r="H331" s="801"/>
      <c r="I331" s="801"/>
      <c r="J331" s="801"/>
      <c r="K331" s="801"/>
      <c r="L331" s="801"/>
      <c r="M331" s="801"/>
      <c r="N331" s="801"/>
      <c r="O331" s="801"/>
      <c r="P331" s="801"/>
      <c r="Q331" s="801"/>
      <c r="R331" s="842"/>
      <c r="S331" s="801"/>
    </row>
    <row r="332" spans="3:19">
      <c r="C332" s="801"/>
      <c r="D332" s="801"/>
      <c r="E332" s="801"/>
      <c r="F332" s="801"/>
      <c r="G332" s="801"/>
      <c r="H332" s="801"/>
      <c r="I332" s="801"/>
      <c r="J332" s="801"/>
      <c r="K332" s="801"/>
      <c r="L332" s="801"/>
      <c r="M332" s="801"/>
      <c r="N332" s="801"/>
      <c r="O332" s="801"/>
      <c r="P332" s="801"/>
      <c r="Q332" s="801"/>
      <c r="R332" s="842"/>
      <c r="S332" s="801"/>
    </row>
    <row r="333" spans="3:19">
      <c r="C333" s="801"/>
      <c r="D333" s="801"/>
      <c r="E333" s="801"/>
      <c r="F333" s="801"/>
      <c r="G333" s="801"/>
      <c r="H333" s="801"/>
      <c r="I333" s="801"/>
      <c r="J333" s="801"/>
      <c r="K333" s="801"/>
      <c r="L333" s="801"/>
      <c r="M333" s="801"/>
      <c r="N333" s="801"/>
      <c r="O333" s="801"/>
      <c r="P333" s="801"/>
      <c r="Q333" s="801"/>
      <c r="R333" s="842"/>
      <c r="S333" s="801"/>
    </row>
    <row r="334" spans="3:19">
      <c r="C334" s="801"/>
      <c r="D334" s="801"/>
      <c r="E334" s="801"/>
      <c r="F334" s="801"/>
      <c r="G334" s="801"/>
      <c r="H334" s="801"/>
      <c r="I334" s="801"/>
      <c r="J334" s="801"/>
      <c r="K334" s="801"/>
      <c r="L334" s="801"/>
      <c r="M334" s="801"/>
      <c r="N334" s="801"/>
      <c r="O334" s="801"/>
      <c r="P334" s="801"/>
      <c r="Q334" s="801"/>
      <c r="R334" s="842"/>
      <c r="S334" s="801"/>
    </row>
    <row r="335" spans="3:19">
      <c r="C335" s="801"/>
      <c r="D335" s="801"/>
      <c r="E335" s="801"/>
      <c r="F335" s="801"/>
      <c r="G335" s="801"/>
      <c r="H335" s="801"/>
      <c r="I335" s="801"/>
      <c r="J335" s="801"/>
      <c r="K335" s="801"/>
      <c r="L335" s="801"/>
      <c r="M335" s="801"/>
      <c r="N335" s="801"/>
      <c r="O335" s="801"/>
      <c r="P335" s="801"/>
      <c r="Q335" s="801"/>
      <c r="R335" s="842"/>
      <c r="S335" s="801"/>
    </row>
    <row r="336" spans="3:19">
      <c r="C336" s="801"/>
      <c r="D336" s="801"/>
      <c r="E336" s="801"/>
      <c r="F336" s="801"/>
      <c r="G336" s="801"/>
      <c r="H336" s="801"/>
      <c r="I336" s="801"/>
      <c r="J336" s="801"/>
      <c r="K336" s="801"/>
      <c r="L336" s="801"/>
      <c r="M336" s="801"/>
      <c r="N336" s="801"/>
      <c r="O336" s="801"/>
      <c r="P336" s="801"/>
      <c r="Q336" s="801"/>
      <c r="R336" s="842"/>
      <c r="S336" s="801"/>
    </row>
  </sheetData>
  <mergeCells count="9">
    <mergeCell ref="C71:Q71"/>
    <mergeCell ref="C72:D72"/>
    <mergeCell ref="E6:K6"/>
    <mergeCell ref="L6:Q6"/>
    <mergeCell ref="E1:Q1"/>
    <mergeCell ref="P3:Q3"/>
    <mergeCell ref="C34:D34"/>
    <mergeCell ref="C56:D56"/>
    <mergeCell ref="C70:Q70"/>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dimension ref="A1:R68"/>
  <sheetViews>
    <sheetView zoomScaleNormal="100" workbookViewId="0"/>
  </sheetViews>
  <sheetFormatPr defaultRowHeight="12.75"/>
  <cols>
    <col min="1" max="1" width="1" style="130" customWidth="1"/>
    <col min="2" max="2" width="2.5703125" style="130" customWidth="1"/>
    <col min="3" max="3" width="1" style="130" customWidth="1"/>
    <col min="4" max="4" width="13" style="130" customWidth="1"/>
    <col min="5" max="6" width="16" style="130" customWidth="1"/>
    <col min="7" max="9" width="15.7109375" style="130" customWidth="1"/>
    <col min="10" max="10" width="0.85546875" style="130" customWidth="1"/>
    <col min="11" max="11" width="2.5703125" style="130" customWidth="1"/>
    <col min="12" max="12" width="1" style="130" customWidth="1"/>
    <col min="13" max="13" width="9.140625" style="1407"/>
    <col min="14" max="18" width="9.140625" style="1408"/>
    <col min="19" max="235" width="9.140625" style="130"/>
    <col min="236" max="236" width="1" style="130" customWidth="1"/>
    <col min="237" max="237" width="2.5703125" style="130" customWidth="1"/>
    <col min="238" max="238" width="2.42578125" style="130" customWidth="1"/>
    <col min="239" max="239" width="11.42578125" style="130" customWidth="1"/>
    <col min="240" max="240" width="1.140625" style="130" customWidth="1"/>
    <col min="241" max="241" width="12.85546875" style="130" customWidth="1"/>
    <col min="242" max="242" width="1.140625" style="130" customWidth="1"/>
    <col min="243" max="244" width="12.85546875" style="130" customWidth="1"/>
    <col min="245" max="245" width="1.140625" style="130" customWidth="1"/>
    <col min="246" max="248" width="12.85546875" style="130" customWidth="1"/>
    <col min="249" max="249" width="0.85546875" style="130" customWidth="1"/>
    <col min="250" max="250" width="2.5703125" style="130" customWidth="1"/>
    <col min="251" max="251" width="1" style="130" customWidth="1"/>
    <col min="252" max="491" width="9.140625" style="130"/>
    <col min="492" max="492" width="1" style="130" customWidth="1"/>
    <col min="493" max="493" width="2.5703125" style="130" customWidth="1"/>
    <col min="494" max="494" width="2.42578125" style="130" customWidth="1"/>
    <col min="495" max="495" width="11.42578125" style="130" customWidth="1"/>
    <col min="496" max="496" width="1.140625" style="130" customWidth="1"/>
    <col min="497" max="497" width="12.85546875" style="130" customWidth="1"/>
    <col min="498" max="498" width="1.140625" style="130" customWidth="1"/>
    <col min="499" max="500" width="12.85546875" style="130" customWidth="1"/>
    <col min="501" max="501" width="1.140625" style="130" customWidth="1"/>
    <col min="502" max="504" width="12.85546875" style="130" customWidth="1"/>
    <col min="505" max="505" width="0.85546875" style="130" customWidth="1"/>
    <col min="506" max="506" width="2.5703125" style="130" customWidth="1"/>
    <col min="507" max="507" width="1" style="130" customWidth="1"/>
    <col min="508" max="747" width="9.140625" style="130"/>
    <col min="748" max="748" width="1" style="130" customWidth="1"/>
    <col min="749" max="749" width="2.5703125" style="130" customWidth="1"/>
    <col min="750" max="750" width="2.42578125" style="130" customWidth="1"/>
    <col min="751" max="751" width="11.42578125" style="130" customWidth="1"/>
    <col min="752" max="752" width="1.140625" style="130" customWidth="1"/>
    <col min="753" max="753" width="12.85546875" style="130" customWidth="1"/>
    <col min="754" max="754" width="1.140625" style="130" customWidth="1"/>
    <col min="755" max="756" width="12.85546875" style="130" customWidth="1"/>
    <col min="757" max="757" width="1.140625" style="130" customWidth="1"/>
    <col min="758" max="760" width="12.85546875" style="130" customWidth="1"/>
    <col min="761" max="761" width="0.85546875" style="130" customWidth="1"/>
    <col min="762" max="762" width="2.5703125" style="130" customWidth="1"/>
    <col min="763" max="763" width="1" style="130" customWidth="1"/>
    <col min="764" max="1003" width="9.140625" style="130"/>
    <col min="1004" max="1004" width="1" style="130" customWidth="1"/>
    <col min="1005" max="1005" width="2.5703125" style="130" customWidth="1"/>
    <col min="1006" max="1006" width="2.42578125" style="130" customWidth="1"/>
    <col min="1007" max="1007" width="11.42578125" style="130" customWidth="1"/>
    <col min="1008" max="1008" width="1.140625" style="130" customWidth="1"/>
    <col min="1009" max="1009" width="12.85546875" style="130" customWidth="1"/>
    <col min="1010" max="1010" width="1.140625" style="130" customWidth="1"/>
    <col min="1011" max="1012" width="12.85546875" style="130" customWidth="1"/>
    <col min="1013" max="1013" width="1.140625" style="130" customWidth="1"/>
    <col min="1014" max="1016" width="12.85546875" style="130" customWidth="1"/>
    <col min="1017" max="1017" width="0.85546875" style="130" customWidth="1"/>
    <col min="1018" max="1018" width="2.5703125" style="130" customWidth="1"/>
    <col min="1019" max="1019" width="1" style="130" customWidth="1"/>
    <col min="1020" max="1259" width="9.140625" style="130"/>
    <col min="1260" max="1260" width="1" style="130" customWidth="1"/>
    <col min="1261" max="1261" width="2.5703125" style="130" customWidth="1"/>
    <col min="1262" max="1262" width="2.42578125" style="130" customWidth="1"/>
    <col min="1263" max="1263" width="11.42578125" style="130" customWidth="1"/>
    <col min="1264" max="1264" width="1.140625" style="130" customWidth="1"/>
    <col min="1265" max="1265" width="12.85546875" style="130" customWidth="1"/>
    <col min="1266" max="1266" width="1.140625" style="130" customWidth="1"/>
    <col min="1267" max="1268" width="12.85546875" style="130" customWidth="1"/>
    <col min="1269" max="1269" width="1.140625" style="130" customWidth="1"/>
    <col min="1270" max="1272" width="12.85546875" style="130" customWidth="1"/>
    <col min="1273" max="1273" width="0.85546875" style="130" customWidth="1"/>
    <col min="1274" max="1274" width="2.5703125" style="130" customWidth="1"/>
    <col min="1275" max="1275" width="1" style="130" customWidth="1"/>
    <col min="1276" max="1515" width="9.140625" style="130"/>
    <col min="1516" max="1516" width="1" style="130" customWidth="1"/>
    <col min="1517" max="1517" width="2.5703125" style="130" customWidth="1"/>
    <col min="1518" max="1518" width="2.42578125" style="130" customWidth="1"/>
    <col min="1519" max="1519" width="11.42578125" style="130" customWidth="1"/>
    <col min="1520" max="1520" width="1.140625" style="130" customWidth="1"/>
    <col min="1521" max="1521" width="12.85546875" style="130" customWidth="1"/>
    <col min="1522" max="1522" width="1.140625" style="130" customWidth="1"/>
    <col min="1523" max="1524" width="12.85546875" style="130" customWidth="1"/>
    <col min="1525" max="1525" width="1.140625" style="130" customWidth="1"/>
    <col min="1526" max="1528" width="12.85546875" style="130" customWidth="1"/>
    <col min="1529" max="1529" width="0.85546875" style="130" customWidth="1"/>
    <col min="1530" max="1530" width="2.5703125" style="130" customWidth="1"/>
    <col min="1531" max="1531" width="1" style="130" customWidth="1"/>
    <col min="1532" max="1771" width="9.140625" style="130"/>
    <col min="1772" max="1772" width="1" style="130" customWidth="1"/>
    <col min="1773" max="1773" width="2.5703125" style="130" customWidth="1"/>
    <col min="1774" max="1774" width="2.42578125" style="130" customWidth="1"/>
    <col min="1775" max="1775" width="11.42578125" style="130" customWidth="1"/>
    <col min="1776" max="1776" width="1.140625" style="130" customWidth="1"/>
    <col min="1777" max="1777" width="12.85546875" style="130" customWidth="1"/>
    <col min="1778" max="1778" width="1.140625" style="130" customWidth="1"/>
    <col min="1779" max="1780" width="12.85546875" style="130" customWidth="1"/>
    <col min="1781" max="1781" width="1.140625" style="130" customWidth="1"/>
    <col min="1782" max="1784" width="12.85546875" style="130" customWidth="1"/>
    <col min="1785" max="1785" width="0.85546875" style="130" customWidth="1"/>
    <col min="1786" max="1786" width="2.5703125" style="130" customWidth="1"/>
    <col min="1787" max="1787" width="1" style="130" customWidth="1"/>
    <col min="1788" max="2027" width="9.140625" style="130"/>
    <col min="2028" max="2028" width="1" style="130" customWidth="1"/>
    <col min="2029" max="2029" width="2.5703125" style="130" customWidth="1"/>
    <col min="2030" max="2030" width="2.42578125" style="130" customWidth="1"/>
    <col min="2031" max="2031" width="11.42578125" style="130" customWidth="1"/>
    <col min="2032" max="2032" width="1.140625" style="130" customWidth="1"/>
    <col min="2033" max="2033" width="12.85546875" style="130" customWidth="1"/>
    <col min="2034" max="2034" width="1.140625" style="130" customWidth="1"/>
    <col min="2035" max="2036" width="12.85546875" style="130" customWidth="1"/>
    <col min="2037" max="2037" width="1.140625" style="130" customWidth="1"/>
    <col min="2038" max="2040" width="12.85546875" style="130" customWidth="1"/>
    <col min="2041" max="2041" width="0.85546875" style="130" customWidth="1"/>
    <col min="2042" max="2042" width="2.5703125" style="130" customWidth="1"/>
    <col min="2043" max="2043" width="1" style="130" customWidth="1"/>
    <col min="2044" max="2283" width="9.140625" style="130"/>
    <col min="2284" max="2284" width="1" style="130" customWidth="1"/>
    <col min="2285" max="2285" width="2.5703125" style="130" customWidth="1"/>
    <col min="2286" max="2286" width="2.42578125" style="130" customWidth="1"/>
    <col min="2287" max="2287" width="11.42578125" style="130" customWidth="1"/>
    <col min="2288" max="2288" width="1.140625" style="130" customWidth="1"/>
    <col min="2289" max="2289" width="12.85546875" style="130" customWidth="1"/>
    <col min="2290" max="2290" width="1.140625" style="130" customWidth="1"/>
    <col min="2291" max="2292" width="12.85546875" style="130" customWidth="1"/>
    <col min="2293" max="2293" width="1.140625" style="130" customWidth="1"/>
    <col min="2294" max="2296" width="12.85546875" style="130" customWidth="1"/>
    <col min="2297" max="2297" width="0.85546875" style="130" customWidth="1"/>
    <col min="2298" max="2298" width="2.5703125" style="130" customWidth="1"/>
    <col min="2299" max="2299" width="1" style="130" customWidth="1"/>
    <col min="2300" max="2539" width="9.140625" style="130"/>
    <col min="2540" max="2540" width="1" style="130" customWidth="1"/>
    <col min="2541" max="2541" width="2.5703125" style="130" customWidth="1"/>
    <col min="2542" max="2542" width="2.42578125" style="130" customWidth="1"/>
    <col min="2543" max="2543" width="11.42578125" style="130" customWidth="1"/>
    <col min="2544" max="2544" width="1.140625" style="130" customWidth="1"/>
    <col min="2545" max="2545" width="12.85546875" style="130" customWidth="1"/>
    <col min="2546" max="2546" width="1.140625" style="130" customWidth="1"/>
    <col min="2547" max="2548" width="12.85546875" style="130" customWidth="1"/>
    <col min="2549" max="2549" width="1.140625" style="130" customWidth="1"/>
    <col min="2550" max="2552" width="12.85546875" style="130" customWidth="1"/>
    <col min="2553" max="2553" width="0.85546875" style="130" customWidth="1"/>
    <col min="2554" max="2554" width="2.5703125" style="130" customWidth="1"/>
    <col min="2555" max="2555" width="1" style="130" customWidth="1"/>
    <col min="2556" max="2795" width="9.140625" style="130"/>
    <col min="2796" max="2796" width="1" style="130" customWidth="1"/>
    <col min="2797" max="2797" width="2.5703125" style="130" customWidth="1"/>
    <col min="2798" max="2798" width="2.42578125" style="130" customWidth="1"/>
    <col min="2799" max="2799" width="11.42578125" style="130" customWidth="1"/>
    <col min="2800" max="2800" width="1.140625" style="130" customWidth="1"/>
    <col min="2801" max="2801" width="12.85546875" style="130" customWidth="1"/>
    <col min="2802" max="2802" width="1.140625" style="130" customWidth="1"/>
    <col min="2803" max="2804" width="12.85546875" style="130" customWidth="1"/>
    <col min="2805" max="2805" width="1.140625" style="130" customWidth="1"/>
    <col min="2806" max="2808" width="12.85546875" style="130" customWidth="1"/>
    <col min="2809" max="2809" width="0.85546875" style="130" customWidth="1"/>
    <col min="2810" max="2810" width="2.5703125" style="130" customWidth="1"/>
    <col min="2811" max="2811" width="1" style="130" customWidth="1"/>
    <col min="2812" max="3051" width="9.140625" style="130"/>
    <col min="3052" max="3052" width="1" style="130" customWidth="1"/>
    <col min="3053" max="3053" width="2.5703125" style="130" customWidth="1"/>
    <col min="3054" max="3054" width="2.42578125" style="130" customWidth="1"/>
    <col min="3055" max="3055" width="11.42578125" style="130" customWidth="1"/>
    <col min="3056" max="3056" width="1.140625" style="130" customWidth="1"/>
    <col min="3057" max="3057" width="12.85546875" style="130" customWidth="1"/>
    <col min="3058" max="3058" width="1.140625" style="130" customWidth="1"/>
    <col min="3059" max="3060" width="12.85546875" style="130" customWidth="1"/>
    <col min="3061" max="3061" width="1.140625" style="130" customWidth="1"/>
    <col min="3062" max="3064" width="12.85546875" style="130" customWidth="1"/>
    <col min="3065" max="3065" width="0.85546875" style="130" customWidth="1"/>
    <col min="3066" max="3066" width="2.5703125" style="130" customWidth="1"/>
    <col min="3067" max="3067" width="1" style="130" customWidth="1"/>
    <col min="3068" max="3307" width="9.140625" style="130"/>
    <col min="3308" max="3308" width="1" style="130" customWidth="1"/>
    <col min="3309" max="3309" width="2.5703125" style="130" customWidth="1"/>
    <col min="3310" max="3310" width="2.42578125" style="130" customWidth="1"/>
    <col min="3311" max="3311" width="11.42578125" style="130" customWidth="1"/>
    <col min="3312" max="3312" width="1.140625" style="130" customWidth="1"/>
    <col min="3313" max="3313" width="12.85546875" style="130" customWidth="1"/>
    <col min="3314" max="3314" width="1.140625" style="130" customWidth="1"/>
    <col min="3315" max="3316" width="12.85546875" style="130" customWidth="1"/>
    <col min="3317" max="3317" width="1.140625" style="130" customWidth="1"/>
    <col min="3318" max="3320" width="12.85546875" style="130" customWidth="1"/>
    <col min="3321" max="3321" width="0.85546875" style="130" customWidth="1"/>
    <col min="3322" max="3322" width="2.5703125" style="130" customWidth="1"/>
    <col min="3323" max="3323" width="1" style="130" customWidth="1"/>
    <col min="3324" max="3563" width="9.140625" style="130"/>
    <col min="3564" max="3564" width="1" style="130" customWidth="1"/>
    <col min="3565" max="3565" width="2.5703125" style="130" customWidth="1"/>
    <col min="3566" max="3566" width="2.42578125" style="130" customWidth="1"/>
    <col min="3567" max="3567" width="11.42578125" style="130" customWidth="1"/>
    <col min="3568" max="3568" width="1.140625" style="130" customWidth="1"/>
    <col min="3569" max="3569" width="12.85546875" style="130" customWidth="1"/>
    <col min="3570" max="3570" width="1.140625" style="130" customWidth="1"/>
    <col min="3571" max="3572" width="12.85546875" style="130" customWidth="1"/>
    <col min="3573" max="3573" width="1.140625" style="130" customWidth="1"/>
    <col min="3574" max="3576" width="12.85546875" style="130" customWidth="1"/>
    <col min="3577" max="3577" width="0.85546875" style="130" customWidth="1"/>
    <col min="3578" max="3578" width="2.5703125" style="130" customWidth="1"/>
    <col min="3579" max="3579" width="1" style="130" customWidth="1"/>
    <col min="3580" max="3819" width="9.140625" style="130"/>
    <col min="3820" max="3820" width="1" style="130" customWidth="1"/>
    <col min="3821" max="3821" width="2.5703125" style="130" customWidth="1"/>
    <col min="3822" max="3822" width="2.42578125" style="130" customWidth="1"/>
    <col min="3823" max="3823" width="11.42578125" style="130" customWidth="1"/>
    <col min="3824" max="3824" width="1.140625" style="130" customWidth="1"/>
    <col min="3825" max="3825" width="12.85546875" style="130" customWidth="1"/>
    <col min="3826" max="3826" width="1.140625" style="130" customWidth="1"/>
    <col min="3827" max="3828" width="12.85546875" style="130" customWidth="1"/>
    <col min="3829" max="3829" width="1.140625" style="130" customWidth="1"/>
    <col min="3830" max="3832" width="12.85546875" style="130" customWidth="1"/>
    <col min="3833" max="3833" width="0.85546875" style="130" customWidth="1"/>
    <col min="3834" max="3834" width="2.5703125" style="130" customWidth="1"/>
    <col min="3835" max="3835" width="1" style="130" customWidth="1"/>
    <col min="3836" max="4075" width="9.140625" style="130"/>
    <col min="4076" max="4076" width="1" style="130" customWidth="1"/>
    <col min="4077" max="4077" width="2.5703125" style="130" customWidth="1"/>
    <col min="4078" max="4078" width="2.42578125" style="130" customWidth="1"/>
    <col min="4079" max="4079" width="11.42578125" style="130" customWidth="1"/>
    <col min="4080" max="4080" width="1.140625" style="130" customWidth="1"/>
    <col min="4081" max="4081" width="12.85546875" style="130" customWidth="1"/>
    <col min="4082" max="4082" width="1.140625" style="130" customWidth="1"/>
    <col min="4083" max="4084" width="12.85546875" style="130" customWidth="1"/>
    <col min="4085" max="4085" width="1.140625" style="130" customWidth="1"/>
    <col min="4086" max="4088" width="12.85546875" style="130" customWidth="1"/>
    <col min="4089" max="4089" width="0.85546875" style="130" customWidth="1"/>
    <col min="4090" max="4090" width="2.5703125" style="130" customWidth="1"/>
    <col min="4091" max="4091" width="1" style="130" customWidth="1"/>
    <col min="4092" max="4331" width="9.140625" style="130"/>
    <col min="4332" max="4332" width="1" style="130" customWidth="1"/>
    <col min="4333" max="4333" width="2.5703125" style="130" customWidth="1"/>
    <col min="4334" max="4334" width="2.42578125" style="130" customWidth="1"/>
    <col min="4335" max="4335" width="11.42578125" style="130" customWidth="1"/>
    <col min="4336" max="4336" width="1.140625" style="130" customWidth="1"/>
    <col min="4337" max="4337" width="12.85546875" style="130" customWidth="1"/>
    <col min="4338" max="4338" width="1.140625" style="130" customWidth="1"/>
    <col min="4339" max="4340" width="12.85546875" style="130" customWidth="1"/>
    <col min="4341" max="4341" width="1.140625" style="130" customWidth="1"/>
    <col min="4342" max="4344" width="12.85546875" style="130" customWidth="1"/>
    <col min="4345" max="4345" width="0.85546875" style="130" customWidth="1"/>
    <col min="4346" max="4346" width="2.5703125" style="130" customWidth="1"/>
    <col min="4347" max="4347" width="1" style="130" customWidth="1"/>
    <col min="4348" max="4587" width="9.140625" style="130"/>
    <col min="4588" max="4588" width="1" style="130" customWidth="1"/>
    <col min="4589" max="4589" width="2.5703125" style="130" customWidth="1"/>
    <col min="4590" max="4590" width="2.42578125" style="130" customWidth="1"/>
    <col min="4591" max="4591" width="11.42578125" style="130" customWidth="1"/>
    <col min="4592" max="4592" width="1.140625" style="130" customWidth="1"/>
    <col min="4593" max="4593" width="12.85546875" style="130" customWidth="1"/>
    <col min="4594" max="4594" width="1.140625" style="130" customWidth="1"/>
    <col min="4595" max="4596" width="12.85546875" style="130" customWidth="1"/>
    <col min="4597" max="4597" width="1.140625" style="130" customWidth="1"/>
    <col min="4598" max="4600" width="12.85546875" style="130" customWidth="1"/>
    <col min="4601" max="4601" width="0.85546875" style="130" customWidth="1"/>
    <col min="4602" max="4602" width="2.5703125" style="130" customWidth="1"/>
    <col min="4603" max="4603" width="1" style="130" customWidth="1"/>
    <col min="4604" max="4843" width="9.140625" style="130"/>
    <col min="4844" max="4844" width="1" style="130" customWidth="1"/>
    <col min="4845" max="4845" width="2.5703125" style="130" customWidth="1"/>
    <col min="4846" max="4846" width="2.42578125" style="130" customWidth="1"/>
    <col min="4847" max="4847" width="11.42578125" style="130" customWidth="1"/>
    <col min="4848" max="4848" width="1.140625" style="130" customWidth="1"/>
    <col min="4849" max="4849" width="12.85546875" style="130" customWidth="1"/>
    <col min="4850" max="4850" width="1.140625" style="130" customWidth="1"/>
    <col min="4851" max="4852" width="12.85546875" style="130" customWidth="1"/>
    <col min="4853" max="4853" width="1.140625" style="130" customWidth="1"/>
    <col min="4854" max="4856" width="12.85546875" style="130" customWidth="1"/>
    <col min="4857" max="4857" width="0.85546875" style="130" customWidth="1"/>
    <col min="4858" max="4858" width="2.5703125" style="130" customWidth="1"/>
    <col min="4859" max="4859" width="1" style="130" customWidth="1"/>
    <col min="4860" max="5099" width="9.140625" style="130"/>
    <col min="5100" max="5100" width="1" style="130" customWidth="1"/>
    <col min="5101" max="5101" width="2.5703125" style="130" customWidth="1"/>
    <col min="5102" max="5102" width="2.42578125" style="130" customWidth="1"/>
    <col min="5103" max="5103" width="11.42578125" style="130" customWidth="1"/>
    <col min="5104" max="5104" width="1.140625" style="130" customWidth="1"/>
    <col min="5105" max="5105" width="12.85546875" style="130" customWidth="1"/>
    <col min="5106" max="5106" width="1.140625" style="130" customWidth="1"/>
    <col min="5107" max="5108" width="12.85546875" style="130" customWidth="1"/>
    <col min="5109" max="5109" width="1.140625" style="130" customWidth="1"/>
    <col min="5110" max="5112" width="12.85546875" style="130" customWidth="1"/>
    <col min="5113" max="5113" width="0.85546875" style="130" customWidth="1"/>
    <col min="5114" max="5114" width="2.5703125" style="130" customWidth="1"/>
    <col min="5115" max="5115" width="1" style="130" customWidth="1"/>
    <col min="5116" max="5355" width="9.140625" style="130"/>
    <col min="5356" max="5356" width="1" style="130" customWidth="1"/>
    <col min="5357" max="5357" width="2.5703125" style="130" customWidth="1"/>
    <col min="5358" max="5358" width="2.42578125" style="130" customWidth="1"/>
    <col min="5359" max="5359" width="11.42578125" style="130" customWidth="1"/>
    <col min="5360" max="5360" width="1.140625" style="130" customWidth="1"/>
    <col min="5361" max="5361" width="12.85546875" style="130" customWidth="1"/>
    <col min="5362" max="5362" width="1.140625" style="130" customWidth="1"/>
    <col min="5363" max="5364" width="12.85546875" style="130" customWidth="1"/>
    <col min="5365" max="5365" width="1.140625" style="130" customWidth="1"/>
    <col min="5366" max="5368" width="12.85546875" style="130" customWidth="1"/>
    <col min="5369" max="5369" width="0.85546875" style="130" customWidth="1"/>
    <col min="5370" max="5370" width="2.5703125" style="130" customWidth="1"/>
    <col min="5371" max="5371" width="1" style="130" customWidth="1"/>
    <col min="5372" max="5611" width="9.140625" style="130"/>
    <col min="5612" max="5612" width="1" style="130" customWidth="1"/>
    <col min="5613" max="5613" width="2.5703125" style="130" customWidth="1"/>
    <col min="5614" max="5614" width="2.42578125" style="130" customWidth="1"/>
    <col min="5615" max="5615" width="11.42578125" style="130" customWidth="1"/>
    <col min="5616" max="5616" width="1.140625" style="130" customWidth="1"/>
    <col min="5617" max="5617" width="12.85546875" style="130" customWidth="1"/>
    <col min="5618" max="5618" width="1.140625" style="130" customWidth="1"/>
    <col min="5619" max="5620" width="12.85546875" style="130" customWidth="1"/>
    <col min="5621" max="5621" width="1.140625" style="130" customWidth="1"/>
    <col min="5622" max="5624" width="12.85546875" style="130" customWidth="1"/>
    <col min="5625" max="5625" width="0.85546875" style="130" customWidth="1"/>
    <col min="5626" max="5626" width="2.5703125" style="130" customWidth="1"/>
    <col min="5627" max="5627" width="1" style="130" customWidth="1"/>
    <col min="5628" max="5867" width="9.140625" style="130"/>
    <col min="5868" max="5868" width="1" style="130" customWidth="1"/>
    <col min="5869" max="5869" width="2.5703125" style="130" customWidth="1"/>
    <col min="5870" max="5870" width="2.42578125" style="130" customWidth="1"/>
    <col min="5871" max="5871" width="11.42578125" style="130" customWidth="1"/>
    <col min="5872" max="5872" width="1.140625" style="130" customWidth="1"/>
    <col min="5873" max="5873" width="12.85546875" style="130" customWidth="1"/>
    <col min="5874" max="5874" width="1.140625" style="130" customWidth="1"/>
    <col min="5875" max="5876" width="12.85546875" style="130" customWidth="1"/>
    <col min="5877" max="5877" width="1.140625" style="130" customWidth="1"/>
    <col min="5878" max="5880" width="12.85546875" style="130" customWidth="1"/>
    <col min="5881" max="5881" width="0.85546875" style="130" customWidth="1"/>
    <col min="5882" max="5882" width="2.5703125" style="130" customWidth="1"/>
    <col min="5883" max="5883" width="1" style="130" customWidth="1"/>
    <col min="5884" max="6123" width="9.140625" style="130"/>
    <col min="6124" max="6124" width="1" style="130" customWidth="1"/>
    <col min="6125" max="6125" width="2.5703125" style="130" customWidth="1"/>
    <col min="6126" max="6126" width="2.42578125" style="130" customWidth="1"/>
    <col min="6127" max="6127" width="11.42578125" style="130" customWidth="1"/>
    <col min="6128" max="6128" width="1.140625" style="130" customWidth="1"/>
    <col min="6129" max="6129" width="12.85546875" style="130" customWidth="1"/>
    <col min="6130" max="6130" width="1.140625" style="130" customWidth="1"/>
    <col min="6131" max="6132" width="12.85546875" style="130" customWidth="1"/>
    <col min="6133" max="6133" width="1.140625" style="130" customWidth="1"/>
    <col min="6134" max="6136" width="12.85546875" style="130" customWidth="1"/>
    <col min="6137" max="6137" width="0.85546875" style="130" customWidth="1"/>
    <col min="6138" max="6138" width="2.5703125" style="130" customWidth="1"/>
    <col min="6139" max="6139" width="1" style="130" customWidth="1"/>
    <col min="6140" max="6379" width="9.140625" style="130"/>
    <col min="6380" max="6380" width="1" style="130" customWidth="1"/>
    <col min="6381" max="6381" width="2.5703125" style="130" customWidth="1"/>
    <col min="6382" max="6382" width="2.42578125" style="130" customWidth="1"/>
    <col min="6383" max="6383" width="11.42578125" style="130" customWidth="1"/>
    <col min="6384" max="6384" width="1.140625" style="130" customWidth="1"/>
    <col min="6385" max="6385" width="12.85546875" style="130" customWidth="1"/>
    <col min="6386" max="6386" width="1.140625" style="130" customWidth="1"/>
    <col min="6387" max="6388" width="12.85546875" style="130" customWidth="1"/>
    <col min="6389" max="6389" width="1.140625" style="130" customWidth="1"/>
    <col min="6390" max="6392" width="12.85546875" style="130" customWidth="1"/>
    <col min="6393" max="6393" width="0.85546875" style="130" customWidth="1"/>
    <col min="6394" max="6394" width="2.5703125" style="130" customWidth="1"/>
    <col min="6395" max="6395" width="1" style="130" customWidth="1"/>
    <col min="6396" max="6635" width="9.140625" style="130"/>
    <col min="6636" max="6636" width="1" style="130" customWidth="1"/>
    <col min="6637" max="6637" width="2.5703125" style="130" customWidth="1"/>
    <col min="6638" max="6638" width="2.42578125" style="130" customWidth="1"/>
    <col min="6639" max="6639" width="11.42578125" style="130" customWidth="1"/>
    <col min="6640" max="6640" width="1.140625" style="130" customWidth="1"/>
    <col min="6641" max="6641" width="12.85546875" style="130" customWidth="1"/>
    <col min="6642" max="6642" width="1.140625" style="130" customWidth="1"/>
    <col min="6643" max="6644" width="12.85546875" style="130" customWidth="1"/>
    <col min="6645" max="6645" width="1.140625" style="130" customWidth="1"/>
    <col min="6646" max="6648" width="12.85546875" style="130" customWidth="1"/>
    <col min="6649" max="6649" width="0.85546875" style="130" customWidth="1"/>
    <col min="6650" max="6650" width="2.5703125" style="130" customWidth="1"/>
    <col min="6651" max="6651" width="1" style="130" customWidth="1"/>
    <col min="6652" max="6891" width="9.140625" style="130"/>
    <col min="6892" max="6892" width="1" style="130" customWidth="1"/>
    <col min="6893" max="6893" width="2.5703125" style="130" customWidth="1"/>
    <col min="6894" max="6894" width="2.42578125" style="130" customWidth="1"/>
    <col min="6895" max="6895" width="11.42578125" style="130" customWidth="1"/>
    <col min="6896" max="6896" width="1.140625" style="130" customWidth="1"/>
    <col min="6897" max="6897" width="12.85546875" style="130" customWidth="1"/>
    <col min="6898" max="6898" width="1.140625" style="130" customWidth="1"/>
    <col min="6899" max="6900" width="12.85546875" style="130" customWidth="1"/>
    <col min="6901" max="6901" width="1.140625" style="130" customWidth="1"/>
    <col min="6902" max="6904" width="12.85546875" style="130" customWidth="1"/>
    <col min="6905" max="6905" width="0.85546875" style="130" customWidth="1"/>
    <col min="6906" max="6906" width="2.5703125" style="130" customWidth="1"/>
    <col min="6907" max="6907" width="1" style="130" customWidth="1"/>
    <col min="6908" max="7147" width="9.140625" style="130"/>
    <col min="7148" max="7148" width="1" style="130" customWidth="1"/>
    <col min="7149" max="7149" width="2.5703125" style="130" customWidth="1"/>
    <col min="7150" max="7150" width="2.42578125" style="130" customWidth="1"/>
    <col min="7151" max="7151" width="11.42578125" style="130" customWidth="1"/>
    <col min="7152" max="7152" width="1.140625" style="130" customWidth="1"/>
    <col min="7153" max="7153" width="12.85546875" style="130" customWidth="1"/>
    <col min="7154" max="7154" width="1.140625" style="130" customWidth="1"/>
    <col min="7155" max="7156" width="12.85546875" style="130" customWidth="1"/>
    <col min="7157" max="7157" width="1.140625" style="130" customWidth="1"/>
    <col min="7158" max="7160" width="12.85546875" style="130" customWidth="1"/>
    <col min="7161" max="7161" width="0.85546875" style="130" customWidth="1"/>
    <col min="7162" max="7162" width="2.5703125" style="130" customWidth="1"/>
    <col min="7163" max="7163" width="1" style="130" customWidth="1"/>
    <col min="7164" max="7403" width="9.140625" style="130"/>
    <col min="7404" max="7404" width="1" style="130" customWidth="1"/>
    <col min="7405" max="7405" width="2.5703125" style="130" customWidth="1"/>
    <col min="7406" max="7406" width="2.42578125" style="130" customWidth="1"/>
    <col min="7407" max="7407" width="11.42578125" style="130" customWidth="1"/>
    <col min="7408" max="7408" width="1.140625" style="130" customWidth="1"/>
    <col min="7409" max="7409" width="12.85546875" style="130" customWidth="1"/>
    <col min="7410" max="7410" width="1.140625" style="130" customWidth="1"/>
    <col min="7411" max="7412" width="12.85546875" style="130" customWidth="1"/>
    <col min="7413" max="7413" width="1.140625" style="130" customWidth="1"/>
    <col min="7414" max="7416" width="12.85546875" style="130" customWidth="1"/>
    <col min="7417" max="7417" width="0.85546875" style="130" customWidth="1"/>
    <col min="7418" max="7418" width="2.5703125" style="130" customWidth="1"/>
    <col min="7419" max="7419" width="1" style="130" customWidth="1"/>
    <col min="7420" max="7659" width="9.140625" style="130"/>
    <col min="7660" max="7660" width="1" style="130" customWidth="1"/>
    <col min="7661" max="7661" width="2.5703125" style="130" customWidth="1"/>
    <col min="7662" max="7662" width="2.42578125" style="130" customWidth="1"/>
    <col min="7663" max="7663" width="11.42578125" style="130" customWidth="1"/>
    <col min="7664" max="7664" width="1.140625" style="130" customWidth="1"/>
    <col min="7665" max="7665" width="12.85546875" style="130" customWidth="1"/>
    <col min="7666" max="7666" width="1.140625" style="130" customWidth="1"/>
    <col min="7667" max="7668" width="12.85546875" style="130" customWidth="1"/>
    <col min="7669" max="7669" width="1.140625" style="130" customWidth="1"/>
    <col min="7670" max="7672" width="12.85546875" style="130" customWidth="1"/>
    <col min="7673" max="7673" width="0.85546875" style="130" customWidth="1"/>
    <col min="7674" max="7674" width="2.5703125" style="130" customWidth="1"/>
    <col min="7675" max="7675" width="1" style="130" customWidth="1"/>
    <col min="7676" max="7915" width="9.140625" style="130"/>
    <col min="7916" max="7916" width="1" style="130" customWidth="1"/>
    <col min="7917" max="7917" width="2.5703125" style="130" customWidth="1"/>
    <col min="7918" max="7918" width="2.42578125" style="130" customWidth="1"/>
    <col min="7919" max="7919" width="11.42578125" style="130" customWidth="1"/>
    <col min="7920" max="7920" width="1.140625" style="130" customWidth="1"/>
    <col min="7921" max="7921" width="12.85546875" style="130" customWidth="1"/>
    <col min="7922" max="7922" width="1.140625" style="130" customWidth="1"/>
    <col min="7923" max="7924" width="12.85546875" style="130" customWidth="1"/>
    <col min="7925" max="7925" width="1.140625" style="130" customWidth="1"/>
    <col min="7926" max="7928" width="12.85546875" style="130" customWidth="1"/>
    <col min="7929" max="7929" width="0.85546875" style="130" customWidth="1"/>
    <col min="7930" max="7930" width="2.5703125" style="130" customWidth="1"/>
    <col min="7931" max="7931" width="1" style="130" customWidth="1"/>
    <col min="7932" max="8171" width="9.140625" style="130"/>
    <col min="8172" max="8172" width="1" style="130" customWidth="1"/>
    <col min="8173" max="8173" width="2.5703125" style="130" customWidth="1"/>
    <col min="8174" max="8174" width="2.42578125" style="130" customWidth="1"/>
    <col min="8175" max="8175" width="11.42578125" style="130" customWidth="1"/>
    <col min="8176" max="8176" width="1.140625" style="130" customWidth="1"/>
    <col min="8177" max="8177" width="12.85546875" style="130" customWidth="1"/>
    <col min="8178" max="8178" width="1.140625" style="130" customWidth="1"/>
    <col min="8179" max="8180" width="12.85546875" style="130" customWidth="1"/>
    <col min="8181" max="8181" width="1.140625" style="130" customWidth="1"/>
    <col min="8182" max="8184" width="12.85546875" style="130" customWidth="1"/>
    <col min="8185" max="8185" width="0.85546875" style="130" customWidth="1"/>
    <col min="8186" max="8186" width="2.5703125" style="130" customWidth="1"/>
    <col min="8187" max="8187" width="1" style="130" customWidth="1"/>
    <col min="8188" max="8427" width="9.140625" style="130"/>
    <col min="8428" max="8428" width="1" style="130" customWidth="1"/>
    <col min="8429" max="8429" width="2.5703125" style="130" customWidth="1"/>
    <col min="8430" max="8430" width="2.42578125" style="130" customWidth="1"/>
    <col min="8431" max="8431" width="11.42578125" style="130" customWidth="1"/>
    <col min="8432" max="8432" width="1.140625" style="130" customWidth="1"/>
    <col min="8433" max="8433" width="12.85546875" style="130" customWidth="1"/>
    <col min="8434" max="8434" width="1.140625" style="130" customWidth="1"/>
    <col min="8435" max="8436" width="12.85546875" style="130" customWidth="1"/>
    <col min="8437" max="8437" width="1.140625" style="130" customWidth="1"/>
    <col min="8438" max="8440" width="12.85546875" style="130" customWidth="1"/>
    <col min="8441" max="8441" width="0.85546875" style="130" customWidth="1"/>
    <col min="8442" max="8442" width="2.5703125" style="130" customWidth="1"/>
    <col min="8443" max="8443" width="1" style="130" customWidth="1"/>
    <col min="8444" max="8683" width="9.140625" style="130"/>
    <col min="8684" max="8684" width="1" style="130" customWidth="1"/>
    <col min="8685" max="8685" width="2.5703125" style="130" customWidth="1"/>
    <col min="8686" max="8686" width="2.42578125" style="130" customWidth="1"/>
    <col min="8687" max="8687" width="11.42578125" style="130" customWidth="1"/>
    <col min="8688" max="8688" width="1.140625" style="130" customWidth="1"/>
    <col min="8689" max="8689" width="12.85546875" style="130" customWidth="1"/>
    <col min="8690" max="8690" width="1.140625" style="130" customWidth="1"/>
    <col min="8691" max="8692" width="12.85546875" style="130" customWidth="1"/>
    <col min="8693" max="8693" width="1.140625" style="130" customWidth="1"/>
    <col min="8694" max="8696" width="12.85546875" style="130" customWidth="1"/>
    <col min="8697" max="8697" width="0.85546875" style="130" customWidth="1"/>
    <col min="8698" max="8698" width="2.5703125" style="130" customWidth="1"/>
    <col min="8699" max="8699" width="1" style="130" customWidth="1"/>
    <col min="8700" max="8939" width="9.140625" style="130"/>
    <col min="8940" max="8940" width="1" style="130" customWidth="1"/>
    <col min="8941" max="8941" width="2.5703125" style="130" customWidth="1"/>
    <col min="8942" max="8942" width="2.42578125" style="130" customWidth="1"/>
    <col min="8943" max="8943" width="11.42578125" style="130" customWidth="1"/>
    <col min="8944" max="8944" width="1.140625" style="130" customWidth="1"/>
    <col min="8945" max="8945" width="12.85546875" style="130" customWidth="1"/>
    <col min="8946" max="8946" width="1.140625" style="130" customWidth="1"/>
    <col min="8947" max="8948" width="12.85546875" style="130" customWidth="1"/>
    <col min="8949" max="8949" width="1.140625" style="130" customWidth="1"/>
    <col min="8950" max="8952" width="12.85546875" style="130" customWidth="1"/>
    <col min="8953" max="8953" width="0.85546875" style="130" customWidth="1"/>
    <col min="8954" max="8954" width="2.5703125" style="130" customWidth="1"/>
    <col min="8955" max="8955" width="1" style="130" customWidth="1"/>
    <col min="8956" max="9195" width="9.140625" style="130"/>
    <col min="9196" max="9196" width="1" style="130" customWidth="1"/>
    <col min="9197" max="9197" width="2.5703125" style="130" customWidth="1"/>
    <col min="9198" max="9198" width="2.42578125" style="130" customWidth="1"/>
    <col min="9199" max="9199" width="11.42578125" style="130" customWidth="1"/>
    <col min="9200" max="9200" width="1.140625" style="130" customWidth="1"/>
    <col min="9201" max="9201" width="12.85546875" style="130" customWidth="1"/>
    <col min="9202" max="9202" width="1.140625" style="130" customWidth="1"/>
    <col min="9203" max="9204" width="12.85546875" style="130" customWidth="1"/>
    <col min="9205" max="9205" width="1.140625" style="130" customWidth="1"/>
    <col min="9206" max="9208" width="12.85546875" style="130" customWidth="1"/>
    <col min="9209" max="9209" width="0.85546875" style="130" customWidth="1"/>
    <col min="9210" max="9210" width="2.5703125" style="130" customWidth="1"/>
    <col min="9211" max="9211" width="1" style="130" customWidth="1"/>
    <col min="9212" max="9451" width="9.140625" style="130"/>
    <col min="9452" max="9452" width="1" style="130" customWidth="1"/>
    <col min="9453" max="9453" width="2.5703125" style="130" customWidth="1"/>
    <col min="9454" max="9454" width="2.42578125" style="130" customWidth="1"/>
    <col min="9455" max="9455" width="11.42578125" style="130" customWidth="1"/>
    <col min="9456" max="9456" width="1.140625" style="130" customWidth="1"/>
    <col min="9457" max="9457" width="12.85546875" style="130" customWidth="1"/>
    <col min="9458" max="9458" width="1.140625" style="130" customWidth="1"/>
    <col min="9459" max="9460" width="12.85546875" style="130" customWidth="1"/>
    <col min="9461" max="9461" width="1.140625" style="130" customWidth="1"/>
    <col min="9462" max="9464" width="12.85546875" style="130" customWidth="1"/>
    <col min="9465" max="9465" width="0.85546875" style="130" customWidth="1"/>
    <col min="9466" max="9466" width="2.5703125" style="130" customWidth="1"/>
    <col min="9467" max="9467" width="1" style="130" customWidth="1"/>
    <col min="9468" max="9707" width="9.140625" style="130"/>
    <col min="9708" max="9708" width="1" style="130" customWidth="1"/>
    <col min="9709" max="9709" width="2.5703125" style="130" customWidth="1"/>
    <col min="9710" max="9710" width="2.42578125" style="130" customWidth="1"/>
    <col min="9711" max="9711" width="11.42578125" style="130" customWidth="1"/>
    <col min="9712" max="9712" width="1.140625" style="130" customWidth="1"/>
    <col min="9713" max="9713" width="12.85546875" style="130" customWidth="1"/>
    <col min="9714" max="9714" width="1.140625" style="130" customWidth="1"/>
    <col min="9715" max="9716" width="12.85546875" style="130" customWidth="1"/>
    <col min="9717" max="9717" width="1.140625" style="130" customWidth="1"/>
    <col min="9718" max="9720" width="12.85546875" style="130" customWidth="1"/>
    <col min="9721" max="9721" width="0.85546875" style="130" customWidth="1"/>
    <col min="9722" max="9722" width="2.5703125" style="130" customWidth="1"/>
    <col min="9723" max="9723" width="1" style="130" customWidth="1"/>
    <col min="9724" max="9963" width="9.140625" style="130"/>
    <col min="9964" max="9964" width="1" style="130" customWidth="1"/>
    <col min="9965" max="9965" width="2.5703125" style="130" customWidth="1"/>
    <col min="9966" max="9966" width="2.42578125" style="130" customWidth="1"/>
    <col min="9967" max="9967" width="11.42578125" style="130" customWidth="1"/>
    <col min="9968" max="9968" width="1.140625" style="130" customWidth="1"/>
    <col min="9969" max="9969" width="12.85546875" style="130" customWidth="1"/>
    <col min="9970" max="9970" width="1.140625" style="130" customWidth="1"/>
    <col min="9971" max="9972" width="12.85546875" style="130" customWidth="1"/>
    <col min="9973" max="9973" width="1.140625" style="130" customWidth="1"/>
    <col min="9974" max="9976" width="12.85546875" style="130" customWidth="1"/>
    <col min="9977" max="9977" width="0.85546875" style="130" customWidth="1"/>
    <col min="9978" max="9978" width="2.5703125" style="130" customWidth="1"/>
    <col min="9979" max="9979" width="1" style="130" customWidth="1"/>
    <col min="9980" max="10219" width="9.140625" style="130"/>
    <col min="10220" max="10220" width="1" style="130" customWidth="1"/>
    <col min="10221" max="10221" width="2.5703125" style="130" customWidth="1"/>
    <col min="10222" max="10222" width="2.42578125" style="130" customWidth="1"/>
    <col min="10223" max="10223" width="11.42578125" style="130" customWidth="1"/>
    <col min="10224" max="10224" width="1.140625" style="130" customWidth="1"/>
    <col min="10225" max="10225" width="12.85546875" style="130" customWidth="1"/>
    <col min="10226" max="10226" width="1.140625" style="130" customWidth="1"/>
    <col min="10227" max="10228" width="12.85546875" style="130" customWidth="1"/>
    <col min="10229" max="10229" width="1.140625" style="130" customWidth="1"/>
    <col min="10230" max="10232" width="12.85546875" style="130" customWidth="1"/>
    <col min="10233" max="10233" width="0.85546875" style="130" customWidth="1"/>
    <col min="10234" max="10234" width="2.5703125" style="130" customWidth="1"/>
    <col min="10235" max="10235" width="1" style="130" customWidth="1"/>
    <col min="10236" max="10475" width="9.140625" style="130"/>
    <col min="10476" max="10476" width="1" style="130" customWidth="1"/>
    <col min="10477" max="10477" width="2.5703125" style="130" customWidth="1"/>
    <col min="10478" max="10478" width="2.42578125" style="130" customWidth="1"/>
    <col min="10479" max="10479" width="11.42578125" style="130" customWidth="1"/>
    <col min="10480" max="10480" width="1.140625" style="130" customWidth="1"/>
    <col min="10481" max="10481" width="12.85546875" style="130" customWidth="1"/>
    <col min="10482" max="10482" width="1.140625" style="130" customWidth="1"/>
    <col min="10483" max="10484" width="12.85546875" style="130" customWidth="1"/>
    <col min="10485" max="10485" width="1.140625" style="130" customWidth="1"/>
    <col min="10486" max="10488" width="12.85546875" style="130" customWidth="1"/>
    <col min="10489" max="10489" width="0.85546875" style="130" customWidth="1"/>
    <col min="10490" max="10490" width="2.5703125" style="130" customWidth="1"/>
    <col min="10491" max="10491" width="1" style="130" customWidth="1"/>
    <col min="10492" max="10731" width="9.140625" style="130"/>
    <col min="10732" max="10732" width="1" style="130" customWidth="1"/>
    <col min="10733" max="10733" width="2.5703125" style="130" customWidth="1"/>
    <col min="10734" max="10734" width="2.42578125" style="130" customWidth="1"/>
    <col min="10735" max="10735" width="11.42578125" style="130" customWidth="1"/>
    <col min="10736" max="10736" width="1.140625" style="130" customWidth="1"/>
    <col min="10737" max="10737" width="12.85546875" style="130" customWidth="1"/>
    <col min="10738" max="10738" width="1.140625" style="130" customWidth="1"/>
    <col min="10739" max="10740" width="12.85546875" style="130" customWidth="1"/>
    <col min="10741" max="10741" width="1.140625" style="130" customWidth="1"/>
    <col min="10742" max="10744" width="12.85546875" style="130" customWidth="1"/>
    <col min="10745" max="10745" width="0.85546875" style="130" customWidth="1"/>
    <col min="10746" max="10746" width="2.5703125" style="130" customWidth="1"/>
    <col min="10747" max="10747" width="1" style="130" customWidth="1"/>
    <col min="10748" max="10987" width="9.140625" style="130"/>
    <col min="10988" max="10988" width="1" style="130" customWidth="1"/>
    <col min="10989" max="10989" width="2.5703125" style="130" customWidth="1"/>
    <col min="10990" max="10990" width="2.42578125" style="130" customWidth="1"/>
    <col min="10991" max="10991" width="11.42578125" style="130" customWidth="1"/>
    <col min="10992" max="10992" width="1.140625" style="130" customWidth="1"/>
    <col min="10993" max="10993" width="12.85546875" style="130" customWidth="1"/>
    <col min="10994" max="10994" width="1.140625" style="130" customWidth="1"/>
    <col min="10995" max="10996" width="12.85546875" style="130" customWidth="1"/>
    <col min="10997" max="10997" width="1.140625" style="130" customWidth="1"/>
    <col min="10998" max="11000" width="12.85546875" style="130" customWidth="1"/>
    <col min="11001" max="11001" width="0.85546875" style="130" customWidth="1"/>
    <col min="11002" max="11002" width="2.5703125" style="130" customWidth="1"/>
    <col min="11003" max="11003" width="1" style="130" customWidth="1"/>
    <col min="11004" max="11243" width="9.140625" style="130"/>
    <col min="11244" max="11244" width="1" style="130" customWidth="1"/>
    <col min="11245" max="11245" width="2.5703125" style="130" customWidth="1"/>
    <col min="11246" max="11246" width="2.42578125" style="130" customWidth="1"/>
    <col min="11247" max="11247" width="11.42578125" style="130" customWidth="1"/>
    <col min="11248" max="11248" width="1.140625" style="130" customWidth="1"/>
    <col min="11249" max="11249" width="12.85546875" style="130" customWidth="1"/>
    <col min="11250" max="11250" width="1.140625" style="130" customWidth="1"/>
    <col min="11251" max="11252" width="12.85546875" style="130" customWidth="1"/>
    <col min="11253" max="11253" width="1.140625" style="130" customWidth="1"/>
    <col min="11254" max="11256" width="12.85546875" style="130" customWidth="1"/>
    <col min="11257" max="11257" width="0.85546875" style="130" customWidth="1"/>
    <col min="11258" max="11258" width="2.5703125" style="130" customWidth="1"/>
    <col min="11259" max="11259" width="1" style="130" customWidth="1"/>
    <col min="11260" max="11499" width="9.140625" style="130"/>
    <col min="11500" max="11500" width="1" style="130" customWidth="1"/>
    <col min="11501" max="11501" width="2.5703125" style="130" customWidth="1"/>
    <col min="11502" max="11502" width="2.42578125" style="130" customWidth="1"/>
    <col min="11503" max="11503" width="11.42578125" style="130" customWidth="1"/>
    <col min="11504" max="11504" width="1.140625" style="130" customWidth="1"/>
    <col min="11505" max="11505" width="12.85546875" style="130" customWidth="1"/>
    <col min="11506" max="11506" width="1.140625" style="130" customWidth="1"/>
    <col min="11507" max="11508" width="12.85546875" style="130" customWidth="1"/>
    <col min="11509" max="11509" width="1.140625" style="130" customWidth="1"/>
    <col min="11510" max="11512" width="12.85546875" style="130" customWidth="1"/>
    <col min="11513" max="11513" width="0.85546875" style="130" customWidth="1"/>
    <col min="11514" max="11514" width="2.5703125" style="130" customWidth="1"/>
    <col min="11515" max="11515" width="1" style="130" customWidth="1"/>
    <col min="11516" max="11755" width="9.140625" style="130"/>
    <col min="11756" max="11756" width="1" style="130" customWidth="1"/>
    <col min="11757" max="11757" width="2.5703125" style="130" customWidth="1"/>
    <col min="11758" max="11758" width="2.42578125" style="130" customWidth="1"/>
    <col min="11759" max="11759" width="11.42578125" style="130" customWidth="1"/>
    <col min="11760" max="11760" width="1.140625" style="130" customWidth="1"/>
    <col min="11761" max="11761" width="12.85546875" style="130" customWidth="1"/>
    <col min="11762" max="11762" width="1.140625" style="130" customWidth="1"/>
    <col min="11763" max="11764" width="12.85546875" style="130" customWidth="1"/>
    <col min="11765" max="11765" width="1.140625" style="130" customWidth="1"/>
    <col min="11766" max="11768" width="12.85546875" style="130" customWidth="1"/>
    <col min="11769" max="11769" width="0.85546875" style="130" customWidth="1"/>
    <col min="11770" max="11770" width="2.5703125" style="130" customWidth="1"/>
    <col min="11771" max="11771" width="1" style="130" customWidth="1"/>
    <col min="11772" max="12011" width="9.140625" style="130"/>
    <col min="12012" max="12012" width="1" style="130" customWidth="1"/>
    <col min="12013" max="12013" width="2.5703125" style="130" customWidth="1"/>
    <col min="12014" max="12014" width="2.42578125" style="130" customWidth="1"/>
    <col min="12015" max="12015" width="11.42578125" style="130" customWidth="1"/>
    <col min="12016" max="12016" width="1.140625" style="130" customWidth="1"/>
    <col min="12017" max="12017" width="12.85546875" style="130" customWidth="1"/>
    <col min="12018" max="12018" width="1.140625" style="130" customWidth="1"/>
    <col min="12019" max="12020" width="12.85546875" style="130" customWidth="1"/>
    <col min="12021" max="12021" width="1.140625" style="130" customWidth="1"/>
    <col min="12022" max="12024" width="12.85546875" style="130" customWidth="1"/>
    <col min="12025" max="12025" width="0.85546875" style="130" customWidth="1"/>
    <col min="12026" max="12026" width="2.5703125" style="130" customWidth="1"/>
    <col min="12027" max="12027" width="1" style="130" customWidth="1"/>
    <col min="12028" max="12267" width="9.140625" style="130"/>
    <col min="12268" max="12268" width="1" style="130" customWidth="1"/>
    <col min="12269" max="12269" width="2.5703125" style="130" customWidth="1"/>
    <col min="12270" max="12270" width="2.42578125" style="130" customWidth="1"/>
    <col min="12271" max="12271" width="11.42578125" style="130" customWidth="1"/>
    <col min="12272" max="12272" width="1.140625" style="130" customWidth="1"/>
    <col min="12273" max="12273" width="12.85546875" style="130" customWidth="1"/>
    <col min="12274" max="12274" width="1.140625" style="130" customWidth="1"/>
    <col min="12275" max="12276" width="12.85546875" style="130" customWidth="1"/>
    <col min="12277" max="12277" width="1.140625" style="130" customWidth="1"/>
    <col min="12278" max="12280" width="12.85546875" style="130" customWidth="1"/>
    <col min="12281" max="12281" width="0.85546875" style="130" customWidth="1"/>
    <col min="12282" max="12282" width="2.5703125" style="130" customWidth="1"/>
    <col min="12283" max="12283" width="1" style="130" customWidth="1"/>
    <col min="12284" max="12523" width="9.140625" style="130"/>
    <col min="12524" max="12524" width="1" style="130" customWidth="1"/>
    <col min="12525" max="12525" width="2.5703125" style="130" customWidth="1"/>
    <col min="12526" max="12526" width="2.42578125" style="130" customWidth="1"/>
    <col min="12527" max="12527" width="11.42578125" style="130" customWidth="1"/>
    <col min="12528" max="12528" width="1.140625" style="130" customWidth="1"/>
    <col min="12529" max="12529" width="12.85546875" style="130" customWidth="1"/>
    <col min="12530" max="12530" width="1.140625" style="130" customWidth="1"/>
    <col min="12531" max="12532" width="12.85546875" style="130" customWidth="1"/>
    <col min="12533" max="12533" width="1.140625" style="130" customWidth="1"/>
    <col min="12534" max="12536" width="12.85546875" style="130" customWidth="1"/>
    <col min="12537" max="12537" width="0.85546875" style="130" customWidth="1"/>
    <col min="12538" max="12538" width="2.5703125" style="130" customWidth="1"/>
    <col min="12539" max="12539" width="1" style="130" customWidth="1"/>
    <col min="12540" max="12779" width="9.140625" style="130"/>
    <col min="12780" max="12780" width="1" style="130" customWidth="1"/>
    <col min="12781" max="12781" width="2.5703125" style="130" customWidth="1"/>
    <col min="12782" max="12782" width="2.42578125" style="130" customWidth="1"/>
    <col min="12783" max="12783" width="11.42578125" style="130" customWidth="1"/>
    <col min="12784" max="12784" width="1.140625" style="130" customWidth="1"/>
    <col min="12785" max="12785" width="12.85546875" style="130" customWidth="1"/>
    <col min="12786" max="12786" width="1.140625" style="130" customWidth="1"/>
    <col min="12787" max="12788" width="12.85546875" style="130" customWidth="1"/>
    <col min="12789" max="12789" width="1.140625" style="130" customWidth="1"/>
    <col min="12790" max="12792" width="12.85546875" style="130" customWidth="1"/>
    <col min="12793" max="12793" width="0.85546875" style="130" customWidth="1"/>
    <col min="12794" max="12794" width="2.5703125" style="130" customWidth="1"/>
    <col min="12795" max="12795" width="1" style="130" customWidth="1"/>
    <col min="12796" max="13035" width="9.140625" style="130"/>
    <col min="13036" max="13036" width="1" style="130" customWidth="1"/>
    <col min="13037" max="13037" width="2.5703125" style="130" customWidth="1"/>
    <col min="13038" max="13038" width="2.42578125" style="130" customWidth="1"/>
    <col min="13039" max="13039" width="11.42578125" style="130" customWidth="1"/>
    <col min="13040" max="13040" width="1.140625" style="130" customWidth="1"/>
    <col min="13041" max="13041" width="12.85546875" style="130" customWidth="1"/>
    <col min="13042" max="13042" width="1.140625" style="130" customWidth="1"/>
    <col min="13043" max="13044" width="12.85546875" style="130" customWidth="1"/>
    <col min="13045" max="13045" width="1.140625" style="130" customWidth="1"/>
    <col min="13046" max="13048" width="12.85546875" style="130" customWidth="1"/>
    <col min="13049" max="13049" width="0.85546875" style="130" customWidth="1"/>
    <col min="13050" max="13050" width="2.5703125" style="130" customWidth="1"/>
    <col min="13051" max="13051" width="1" style="130" customWidth="1"/>
    <col min="13052" max="13291" width="9.140625" style="130"/>
    <col min="13292" max="13292" width="1" style="130" customWidth="1"/>
    <col min="13293" max="13293" width="2.5703125" style="130" customWidth="1"/>
    <col min="13294" max="13294" width="2.42578125" style="130" customWidth="1"/>
    <col min="13295" max="13295" width="11.42578125" style="130" customWidth="1"/>
    <col min="13296" max="13296" width="1.140625" style="130" customWidth="1"/>
    <col min="13297" max="13297" width="12.85546875" style="130" customWidth="1"/>
    <col min="13298" max="13298" width="1.140625" style="130" customWidth="1"/>
    <col min="13299" max="13300" width="12.85546875" style="130" customWidth="1"/>
    <col min="13301" max="13301" width="1.140625" style="130" customWidth="1"/>
    <col min="13302" max="13304" width="12.85546875" style="130" customWidth="1"/>
    <col min="13305" max="13305" width="0.85546875" style="130" customWidth="1"/>
    <col min="13306" max="13306" width="2.5703125" style="130" customWidth="1"/>
    <col min="13307" max="13307" width="1" style="130" customWidth="1"/>
    <col min="13308" max="13547" width="9.140625" style="130"/>
    <col min="13548" max="13548" width="1" style="130" customWidth="1"/>
    <col min="13549" max="13549" width="2.5703125" style="130" customWidth="1"/>
    <col min="13550" max="13550" width="2.42578125" style="130" customWidth="1"/>
    <col min="13551" max="13551" width="11.42578125" style="130" customWidth="1"/>
    <col min="13552" max="13552" width="1.140625" style="130" customWidth="1"/>
    <col min="13553" max="13553" width="12.85546875" style="130" customWidth="1"/>
    <col min="13554" max="13554" width="1.140625" style="130" customWidth="1"/>
    <col min="13555" max="13556" width="12.85546875" style="130" customWidth="1"/>
    <col min="13557" max="13557" width="1.140625" style="130" customWidth="1"/>
    <col min="13558" max="13560" width="12.85546875" style="130" customWidth="1"/>
    <col min="13561" max="13561" width="0.85546875" style="130" customWidth="1"/>
    <col min="13562" max="13562" width="2.5703125" style="130" customWidth="1"/>
    <col min="13563" max="13563" width="1" style="130" customWidth="1"/>
    <col min="13564" max="13803" width="9.140625" style="130"/>
    <col min="13804" max="13804" width="1" style="130" customWidth="1"/>
    <col min="13805" max="13805" width="2.5703125" style="130" customWidth="1"/>
    <col min="13806" max="13806" width="2.42578125" style="130" customWidth="1"/>
    <col min="13807" max="13807" width="11.42578125" style="130" customWidth="1"/>
    <col min="13808" max="13808" width="1.140625" style="130" customWidth="1"/>
    <col min="13809" max="13809" width="12.85546875" style="130" customWidth="1"/>
    <col min="13810" max="13810" width="1.140625" style="130" customWidth="1"/>
    <col min="13811" max="13812" width="12.85546875" style="130" customWidth="1"/>
    <col min="13813" max="13813" width="1.140625" style="130" customWidth="1"/>
    <col min="13814" max="13816" width="12.85546875" style="130" customWidth="1"/>
    <col min="13817" max="13817" width="0.85546875" style="130" customWidth="1"/>
    <col min="13818" max="13818" width="2.5703125" style="130" customWidth="1"/>
    <col min="13819" max="13819" width="1" style="130" customWidth="1"/>
    <col min="13820" max="14059" width="9.140625" style="130"/>
    <col min="14060" max="14060" width="1" style="130" customWidth="1"/>
    <col min="14061" max="14061" width="2.5703125" style="130" customWidth="1"/>
    <col min="14062" max="14062" width="2.42578125" style="130" customWidth="1"/>
    <col min="14063" max="14063" width="11.42578125" style="130" customWidth="1"/>
    <col min="14064" max="14064" width="1.140625" style="130" customWidth="1"/>
    <col min="14065" max="14065" width="12.85546875" style="130" customWidth="1"/>
    <col min="14066" max="14066" width="1.140625" style="130" customWidth="1"/>
    <col min="14067" max="14068" width="12.85546875" style="130" customWidth="1"/>
    <col min="14069" max="14069" width="1.140625" style="130" customWidth="1"/>
    <col min="14070" max="14072" width="12.85546875" style="130" customWidth="1"/>
    <col min="14073" max="14073" width="0.85546875" style="130" customWidth="1"/>
    <col min="14074" max="14074" width="2.5703125" style="130" customWidth="1"/>
    <col min="14075" max="14075" width="1" style="130" customWidth="1"/>
    <col min="14076" max="14315" width="9.140625" style="130"/>
    <col min="14316" max="14316" width="1" style="130" customWidth="1"/>
    <col min="14317" max="14317" width="2.5703125" style="130" customWidth="1"/>
    <col min="14318" max="14318" width="2.42578125" style="130" customWidth="1"/>
    <col min="14319" max="14319" width="11.42578125" style="130" customWidth="1"/>
    <col min="14320" max="14320" width="1.140625" style="130" customWidth="1"/>
    <col min="14321" max="14321" width="12.85546875" style="130" customWidth="1"/>
    <col min="14322" max="14322" width="1.140625" style="130" customWidth="1"/>
    <col min="14323" max="14324" width="12.85546875" style="130" customWidth="1"/>
    <col min="14325" max="14325" width="1.140625" style="130" customWidth="1"/>
    <col min="14326" max="14328" width="12.85546875" style="130" customWidth="1"/>
    <col min="14329" max="14329" width="0.85546875" style="130" customWidth="1"/>
    <col min="14330" max="14330" width="2.5703125" style="130" customWidth="1"/>
    <col min="14331" max="14331" width="1" style="130" customWidth="1"/>
    <col min="14332" max="14571" width="9.140625" style="130"/>
    <col min="14572" max="14572" width="1" style="130" customWidth="1"/>
    <col min="14573" max="14573" width="2.5703125" style="130" customWidth="1"/>
    <col min="14574" max="14574" width="2.42578125" style="130" customWidth="1"/>
    <col min="14575" max="14575" width="11.42578125" style="130" customWidth="1"/>
    <col min="14576" max="14576" width="1.140625" style="130" customWidth="1"/>
    <col min="14577" max="14577" width="12.85546875" style="130" customWidth="1"/>
    <col min="14578" max="14578" width="1.140625" style="130" customWidth="1"/>
    <col min="14579" max="14580" width="12.85546875" style="130" customWidth="1"/>
    <col min="14581" max="14581" width="1.140625" style="130" customWidth="1"/>
    <col min="14582" max="14584" width="12.85546875" style="130" customWidth="1"/>
    <col min="14585" max="14585" width="0.85546875" style="130" customWidth="1"/>
    <col min="14586" max="14586" width="2.5703125" style="130" customWidth="1"/>
    <col min="14587" max="14587" width="1" style="130" customWidth="1"/>
    <col min="14588" max="14827" width="9.140625" style="130"/>
    <col min="14828" max="14828" width="1" style="130" customWidth="1"/>
    <col min="14829" max="14829" width="2.5703125" style="130" customWidth="1"/>
    <col min="14830" max="14830" width="2.42578125" style="130" customWidth="1"/>
    <col min="14831" max="14831" width="11.42578125" style="130" customWidth="1"/>
    <col min="14832" max="14832" width="1.140625" style="130" customWidth="1"/>
    <col min="14833" max="14833" width="12.85546875" style="130" customWidth="1"/>
    <col min="14834" max="14834" width="1.140625" style="130" customWidth="1"/>
    <col min="14835" max="14836" width="12.85546875" style="130" customWidth="1"/>
    <col min="14837" max="14837" width="1.140625" style="130" customWidth="1"/>
    <col min="14838" max="14840" width="12.85546875" style="130" customWidth="1"/>
    <col min="14841" max="14841" width="0.85546875" style="130" customWidth="1"/>
    <col min="14842" max="14842" width="2.5703125" style="130" customWidth="1"/>
    <col min="14843" max="14843" width="1" style="130" customWidth="1"/>
    <col min="14844" max="15083" width="9.140625" style="130"/>
    <col min="15084" max="15084" width="1" style="130" customWidth="1"/>
    <col min="15085" max="15085" width="2.5703125" style="130" customWidth="1"/>
    <col min="15086" max="15086" width="2.42578125" style="130" customWidth="1"/>
    <col min="15087" max="15087" width="11.42578125" style="130" customWidth="1"/>
    <col min="15088" max="15088" width="1.140625" style="130" customWidth="1"/>
    <col min="15089" max="15089" width="12.85546875" style="130" customWidth="1"/>
    <col min="15090" max="15090" width="1.140625" style="130" customWidth="1"/>
    <col min="15091" max="15092" width="12.85546875" style="130" customWidth="1"/>
    <col min="15093" max="15093" width="1.140625" style="130" customWidth="1"/>
    <col min="15094" max="15096" width="12.85546875" style="130" customWidth="1"/>
    <col min="15097" max="15097" width="0.85546875" style="130" customWidth="1"/>
    <col min="15098" max="15098" width="2.5703125" style="130" customWidth="1"/>
    <col min="15099" max="15099" width="1" style="130" customWidth="1"/>
    <col min="15100" max="15339" width="9.140625" style="130"/>
    <col min="15340" max="15340" width="1" style="130" customWidth="1"/>
    <col min="15341" max="15341" width="2.5703125" style="130" customWidth="1"/>
    <col min="15342" max="15342" width="2.42578125" style="130" customWidth="1"/>
    <col min="15343" max="15343" width="11.42578125" style="130" customWidth="1"/>
    <col min="15344" max="15344" width="1.140625" style="130" customWidth="1"/>
    <col min="15345" max="15345" width="12.85546875" style="130" customWidth="1"/>
    <col min="15346" max="15346" width="1.140625" style="130" customWidth="1"/>
    <col min="15347" max="15348" width="12.85546875" style="130" customWidth="1"/>
    <col min="15349" max="15349" width="1.140625" style="130" customWidth="1"/>
    <col min="15350" max="15352" width="12.85546875" style="130" customWidth="1"/>
    <col min="15353" max="15353" width="0.85546875" style="130" customWidth="1"/>
    <col min="15354" max="15354" width="2.5703125" style="130" customWidth="1"/>
    <col min="15355" max="15355" width="1" style="130" customWidth="1"/>
    <col min="15356" max="15595" width="9.140625" style="130"/>
    <col min="15596" max="15596" width="1" style="130" customWidth="1"/>
    <col min="15597" max="15597" width="2.5703125" style="130" customWidth="1"/>
    <col min="15598" max="15598" width="2.42578125" style="130" customWidth="1"/>
    <col min="15599" max="15599" width="11.42578125" style="130" customWidth="1"/>
    <col min="15600" max="15600" width="1.140625" style="130" customWidth="1"/>
    <col min="15601" max="15601" width="12.85546875" style="130" customWidth="1"/>
    <col min="15602" max="15602" width="1.140625" style="130" customWidth="1"/>
    <col min="15603" max="15604" width="12.85546875" style="130" customWidth="1"/>
    <col min="15605" max="15605" width="1.140625" style="130" customWidth="1"/>
    <col min="15606" max="15608" width="12.85546875" style="130" customWidth="1"/>
    <col min="15609" max="15609" width="0.85546875" style="130" customWidth="1"/>
    <col min="15610" max="15610" width="2.5703125" style="130" customWidth="1"/>
    <col min="15611" max="15611" width="1" style="130" customWidth="1"/>
    <col min="15612" max="15851" width="9.140625" style="130"/>
    <col min="15852" max="15852" width="1" style="130" customWidth="1"/>
    <col min="15853" max="15853" width="2.5703125" style="130" customWidth="1"/>
    <col min="15854" max="15854" width="2.42578125" style="130" customWidth="1"/>
    <col min="15855" max="15855" width="11.42578125" style="130" customWidth="1"/>
    <col min="15856" max="15856" width="1.140625" style="130" customWidth="1"/>
    <col min="15857" max="15857" width="12.85546875" style="130" customWidth="1"/>
    <col min="15858" max="15858" width="1.140625" style="130" customWidth="1"/>
    <col min="15859" max="15860" width="12.85546875" style="130" customWidth="1"/>
    <col min="15861" max="15861" width="1.140625" style="130" customWidth="1"/>
    <col min="15862" max="15864" width="12.85546875" style="130" customWidth="1"/>
    <col min="15865" max="15865" width="0.85546875" style="130" customWidth="1"/>
    <col min="15866" max="15866" width="2.5703125" style="130" customWidth="1"/>
    <col min="15867" max="15867" width="1" style="130" customWidth="1"/>
    <col min="15868" max="16107" width="9.140625" style="130"/>
    <col min="16108" max="16108" width="1" style="130" customWidth="1"/>
    <col min="16109" max="16109" width="2.5703125" style="130" customWidth="1"/>
    <col min="16110" max="16110" width="2.42578125" style="130" customWidth="1"/>
    <col min="16111" max="16111" width="11.42578125" style="130" customWidth="1"/>
    <col min="16112" max="16112" width="1.140625" style="130" customWidth="1"/>
    <col min="16113" max="16113" width="12.85546875" style="130" customWidth="1"/>
    <col min="16114" max="16114" width="1.140625" style="130" customWidth="1"/>
    <col min="16115" max="16116" width="12.85546875" style="130" customWidth="1"/>
    <col min="16117" max="16117" width="1.140625" style="130" customWidth="1"/>
    <col min="16118" max="16120" width="12.85546875" style="130" customWidth="1"/>
    <col min="16121" max="16121" width="0.85546875" style="130" customWidth="1"/>
    <col min="16122" max="16122" width="2.5703125" style="130" customWidth="1"/>
    <col min="16123" max="16123" width="1" style="130" customWidth="1"/>
    <col min="16124" max="16384" width="9.140625" style="130"/>
  </cols>
  <sheetData>
    <row r="1" spans="1:18" ht="13.5" customHeight="1">
      <c r="A1" s="132"/>
      <c r="B1" s="1032"/>
      <c r="C1" s="1033" t="s">
        <v>483</v>
      </c>
      <c r="D1" s="1034"/>
      <c r="E1" s="132"/>
      <c r="F1" s="132"/>
      <c r="G1" s="132"/>
      <c r="H1" s="132"/>
      <c r="I1" s="1035"/>
      <c r="J1" s="132"/>
      <c r="K1" s="132"/>
      <c r="L1" s="129"/>
    </row>
    <row r="2" spans="1:18" ht="6" customHeight="1">
      <c r="A2" s="418"/>
      <c r="B2" s="1036"/>
      <c r="C2" s="1037"/>
      <c r="D2" s="1037"/>
      <c r="E2" s="1038"/>
      <c r="F2" s="1038"/>
      <c r="G2" s="1038"/>
      <c r="H2" s="1038"/>
      <c r="I2" s="1039"/>
      <c r="J2" s="955"/>
      <c r="K2" s="417"/>
      <c r="L2" s="129"/>
    </row>
    <row r="3" spans="1:18" ht="6" customHeight="1" thickBot="1">
      <c r="A3" s="418"/>
      <c r="B3" s="418"/>
      <c r="C3" s="132"/>
      <c r="D3" s="132"/>
      <c r="E3" s="132"/>
      <c r="F3" s="132"/>
      <c r="G3" s="132"/>
      <c r="H3" s="132"/>
      <c r="I3" s="132"/>
      <c r="J3" s="132"/>
      <c r="K3" s="419"/>
      <c r="L3" s="129"/>
    </row>
    <row r="4" spans="1:18" s="134" customFormat="1" ht="13.5" customHeight="1" thickBot="1">
      <c r="A4" s="467"/>
      <c r="B4" s="418"/>
      <c r="C4" s="1684" t="s">
        <v>484</v>
      </c>
      <c r="D4" s="1685"/>
      <c r="E4" s="1685"/>
      <c r="F4" s="1685"/>
      <c r="G4" s="1685"/>
      <c r="H4" s="1685"/>
      <c r="I4" s="1685"/>
      <c r="J4" s="1686"/>
      <c r="K4" s="419"/>
      <c r="L4" s="133"/>
      <c r="M4" s="1407"/>
      <c r="N4" s="1409"/>
      <c r="O4" s="1409"/>
      <c r="P4" s="1409"/>
      <c r="Q4" s="1409"/>
      <c r="R4" s="1409"/>
    </row>
    <row r="5" spans="1:18" ht="15.75" customHeight="1">
      <c r="A5" s="418"/>
      <c r="B5" s="418"/>
      <c r="C5" s="1040" t="s">
        <v>70</v>
      </c>
      <c r="D5" s="135"/>
      <c r="E5" s="135"/>
      <c r="F5" s="135"/>
      <c r="G5" s="135"/>
      <c r="H5" s="135"/>
      <c r="I5" s="135"/>
      <c r="J5" s="1041"/>
      <c r="K5" s="419"/>
      <c r="L5" s="129"/>
    </row>
    <row r="6" spans="1:18" ht="12" customHeight="1">
      <c r="A6" s="418"/>
      <c r="B6" s="418"/>
      <c r="C6" s="135"/>
      <c r="D6" s="135"/>
      <c r="E6" s="1042"/>
      <c r="F6" s="1042"/>
      <c r="G6" s="1042"/>
      <c r="H6" s="1042"/>
      <c r="I6" s="1042"/>
      <c r="J6" s="1043"/>
      <c r="K6" s="419"/>
      <c r="L6" s="129"/>
    </row>
    <row r="7" spans="1:18" ht="24" customHeight="1">
      <c r="A7" s="418"/>
      <c r="B7" s="418"/>
      <c r="C7" s="1687" t="s">
        <v>633</v>
      </c>
      <c r="D7" s="1688"/>
      <c r="E7" s="1031" t="s">
        <v>69</v>
      </c>
      <c r="F7" s="1031" t="s">
        <v>485</v>
      </c>
      <c r="G7" s="136" t="s">
        <v>486</v>
      </c>
      <c r="H7" s="136" t="s">
        <v>487</v>
      </c>
      <c r="I7" s="136"/>
      <c r="J7" s="1044"/>
      <c r="K7" s="420"/>
      <c r="L7" s="137"/>
    </row>
    <row r="8" spans="1:18" s="1051" customFormat="1" ht="3" customHeight="1">
      <c r="A8" s="1045"/>
      <c r="B8" s="418"/>
      <c r="C8" s="138"/>
      <c r="D8" s="1046"/>
      <c r="E8" s="1047"/>
      <c r="F8" s="1048"/>
      <c r="G8" s="1046"/>
      <c r="H8" s="1046"/>
      <c r="I8" s="1046"/>
      <c r="J8" s="1046"/>
      <c r="K8" s="1049"/>
      <c r="L8" s="1050"/>
      <c r="M8" s="1407"/>
      <c r="N8" s="1410"/>
      <c r="O8" s="1410"/>
      <c r="P8" s="1410"/>
      <c r="Q8" s="1410"/>
      <c r="R8" s="1410"/>
    </row>
    <row r="9" spans="1:18" s="142" customFormat="1" ht="12.75" customHeight="1">
      <c r="A9" s="468"/>
      <c r="B9" s="418"/>
      <c r="C9" s="140" t="s">
        <v>210</v>
      </c>
      <c r="D9" s="909" t="s">
        <v>210</v>
      </c>
      <c r="E9" s="952">
        <v>5.0999999999999996</v>
      </c>
      <c r="F9" s="952">
        <v>7.8</v>
      </c>
      <c r="G9" s="952">
        <v>5.4</v>
      </c>
      <c r="H9" s="952">
        <v>4.7</v>
      </c>
      <c r="I9" s="141">
        <f>+H9/G9</f>
        <v>0.87037037037037035</v>
      </c>
      <c r="J9" s="1052"/>
      <c r="K9" s="421"/>
      <c r="L9" s="139"/>
      <c r="M9" s="1411"/>
      <c r="N9" s="1412"/>
      <c r="O9" s="1412"/>
      <c r="P9" s="1412"/>
      <c r="Q9" s="1412"/>
      <c r="R9" s="1412"/>
    </row>
    <row r="10" spans="1:18" ht="12.75" customHeight="1">
      <c r="A10" s="418"/>
      <c r="B10" s="418"/>
      <c r="C10" s="140" t="s">
        <v>211</v>
      </c>
      <c r="D10" s="909" t="s">
        <v>211</v>
      </c>
      <c r="E10" s="952">
        <v>5</v>
      </c>
      <c r="F10" s="952">
        <v>9</v>
      </c>
      <c r="G10" s="952">
        <v>5.0999999999999996</v>
      </c>
      <c r="H10" s="952">
        <v>4.7</v>
      </c>
      <c r="I10" s="141">
        <f t="shared" ref="I10:I39" si="0">+H10/G10</f>
        <v>0.92156862745098045</v>
      </c>
      <c r="J10" s="1052"/>
      <c r="K10" s="422"/>
      <c r="L10" s="131"/>
      <c r="M10" s="1411"/>
      <c r="P10" s="1412"/>
    </row>
    <row r="11" spans="1:18" ht="12.75" customHeight="1">
      <c r="A11" s="418"/>
      <c r="B11" s="418"/>
      <c r="C11" s="140" t="s">
        <v>212</v>
      </c>
      <c r="D11" s="909" t="s">
        <v>212</v>
      </c>
      <c r="E11" s="952">
        <v>8.5</v>
      </c>
      <c r="F11" s="952">
        <v>23.2</v>
      </c>
      <c r="G11" s="952">
        <v>9</v>
      </c>
      <c r="H11" s="952">
        <v>7.9</v>
      </c>
      <c r="I11" s="141">
        <f t="shared" si="0"/>
        <v>0.87777777777777777</v>
      </c>
      <c r="J11" s="1052"/>
      <c r="K11" s="422"/>
      <c r="L11" s="131"/>
      <c r="M11" s="1411"/>
      <c r="P11" s="1412"/>
    </row>
    <row r="12" spans="1:18" ht="12.75" customHeight="1">
      <c r="A12" s="418"/>
      <c r="B12" s="418"/>
      <c r="C12" s="140" t="s">
        <v>449</v>
      </c>
      <c r="D12" s="909" t="s">
        <v>449</v>
      </c>
      <c r="E12" s="952">
        <v>15.2</v>
      </c>
      <c r="F12" s="952">
        <v>35.4</v>
      </c>
      <c r="G12" s="952">
        <v>15.4</v>
      </c>
      <c r="H12" s="952">
        <v>14.9</v>
      </c>
      <c r="I12" s="141">
        <f t="shared" si="0"/>
        <v>0.96753246753246758</v>
      </c>
      <c r="J12" s="1052"/>
      <c r="K12" s="422"/>
      <c r="L12" s="131"/>
      <c r="M12" s="1411"/>
      <c r="O12" s="1413"/>
      <c r="P12" s="1412"/>
    </row>
    <row r="13" spans="1:18" ht="12.75" customHeight="1">
      <c r="A13" s="418"/>
      <c r="B13" s="418"/>
      <c r="C13" s="140"/>
      <c r="D13" s="909" t="s">
        <v>457</v>
      </c>
      <c r="E13" s="952">
        <v>16.3</v>
      </c>
      <c r="F13" s="952">
        <v>41.7</v>
      </c>
      <c r="G13" s="952">
        <v>14.6</v>
      </c>
      <c r="H13" s="952">
        <v>18.2</v>
      </c>
      <c r="I13" s="141">
        <f t="shared" si="0"/>
        <v>1.2465753424657533</v>
      </c>
      <c r="J13" s="1052"/>
      <c r="K13" s="422"/>
      <c r="L13" s="131"/>
      <c r="M13" s="1411"/>
      <c r="O13" s="1413"/>
    </row>
    <row r="14" spans="1:18" ht="12.75" customHeight="1">
      <c r="A14" s="418"/>
      <c r="B14" s="418"/>
      <c r="C14" s="140" t="s">
        <v>213</v>
      </c>
      <c r="D14" s="909" t="s">
        <v>213</v>
      </c>
      <c r="E14" s="952">
        <v>13.8</v>
      </c>
      <c r="F14" s="952">
        <v>32.299999999999997</v>
      </c>
      <c r="G14" s="952">
        <v>13.6</v>
      </c>
      <c r="H14" s="952">
        <v>13.9</v>
      </c>
      <c r="I14" s="141">
        <f t="shared" si="0"/>
        <v>1.0220588235294119</v>
      </c>
      <c r="J14" s="1052"/>
      <c r="K14" s="422"/>
      <c r="L14" s="131"/>
      <c r="M14" s="1411"/>
      <c r="O14" s="1413"/>
    </row>
    <row r="15" spans="1:18" ht="12.75" customHeight="1">
      <c r="A15" s="418"/>
      <c r="B15" s="418"/>
      <c r="C15" s="140" t="s">
        <v>450</v>
      </c>
      <c r="D15" s="909" t="s">
        <v>458</v>
      </c>
      <c r="E15" s="952">
        <v>10.1</v>
      </c>
      <c r="F15" s="952">
        <v>22.3</v>
      </c>
      <c r="G15" s="952">
        <v>9.1999999999999993</v>
      </c>
      <c r="H15" s="952">
        <v>11.1</v>
      </c>
      <c r="I15" s="141">
        <f t="shared" si="0"/>
        <v>1.2065217391304348</v>
      </c>
      <c r="J15" s="1052"/>
      <c r="K15" s="422"/>
      <c r="L15" s="131"/>
      <c r="M15" s="1411"/>
      <c r="P15" s="1412"/>
    </row>
    <row r="16" spans="1:18" ht="12.75" customHeight="1">
      <c r="A16" s="418"/>
      <c r="B16" s="418"/>
      <c r="C16" s="140" t="s">
        <v>214</v>
      </c>
      <c r="D16" s="909" t="s">
        <v>214</v>
      </c>
      <c r="E16" s="952">
        <v>24.5</v>
      </c>
      <c r="F16" s="952">
        <v>53.5</v>
      </c>
      <c r="G16" s="952">
        <v>23.6</v>
      </c>
      <c r="H16" s="952">
        <v>25.6</v>
      </c>
      <c r="I16" s="141">
        <f t="shared" si="0"/>
        <v>1.0847457627118644</v>
      </c>
      <c r="J16" s="1052"/>
      <c r="K16" s="422"/>
      <c r="L16" s="131"/>
      <c r="M16" s="1411"/>
      <c r="P16" s="1412"/>
    </row>
    <row r="17" spans="1:18" ht="12.75" customHeight="1">
      <c r="A17" s="418"/>
      <c r="B17" s="418"/>
      <c r="C17" s="140" t="s">
        <v>451</v>
      </c>
      <c r="D17" s="909" t="s">
        <v>451</v>
      </c>
      <c r="E17" s="952">
        <v>7.2</v>
      </c>
      <c r="F17" s="952">
        <v>17.399999999999999</v>
      </c>
      <c r="G17" s="952">
        <v>7.7</v>
      </c>
      <c r="H17" s="952">
        <v>6.8</v>
      </c>
      <c r="I17" s="141">
        <f t="shared" si="0"/>
        <v>0.88311688311688308</v>
      </c>
      <c r="J17" s="1052"/>
      <c r="K17" s="422"/>
      <c r="L17" s="131"/>
      <c r="M17" s="1411"/>
      <c r="P17" s="1412"/>
    </row>
    <row r="18" spans="1:18" ht="12.75" customHeight="1">
      <c r="A18" s="418"/>
      <c r="B18" s="418"/>
      <c r="C18" s="140" t="s">
        <v>215</v>
      </c>
      <c r="D18" s="909" t="s">
        <v>215</v>
      </c>
      <c r="E18" s="952">
        <v>8.8000000000000007</v>
      </c>
      <c r="F18" s="952">
        <v>20.2</v>
      </c>
      <c r="G18" s="952">
        <v>9.3000000000000007</v>
      </c>
      <c r="H18" s="952">
        <v>8.1999999999999993</v>
      </c>
      <c r="I18" s="141">
        <f t="shared" si="0"/>
        <v>0.88172043010752676</v>
      </c>
      <c r="J18" s="1052"/>
      <c r="K18" s="422"/>
      <c r="L18" s="131"/>
      <c r="M18" s="1411"/>
      <c r="N18" s="1414"/>
    </row>
    <row r="19" spans="1:18" ht="12.75" customHeight="1">
      <c r="A19" s="418"/>
      <c r="B19" s="418"/>
      <c r="C19" s="140" t="s">
        <v>216</v>
      </c>
      <c r="D19" s="909" t="s">
        <v>216</v>
      </c>
      <c r="E19" s="952">
        <v>10.199999999999999</v>
      </c>
      <c r="F19" s="952">
        <v>22.4</v>
      </c>
      <c r="G19" s="952">
        <v>10.5</v>
      </c>
      <c r="H19" s="952">
        <v>9.6999999999999993</v>
      </c>
      <c r="I19" s="141">
        <f t="shared" si="0"/>
        <v>0.92380952380952375</v>
      </c>
      <c r="J19" s="1052"/>
      <c r="K19" s="422"/>
      <c r="L19" s="131"/>
      <c r="M19" s="1411"/>
      <c r="N19" s="1414"/>
    </row>
    <row r="20" spans="1:18" s="144" customFormat="1" ht="12.75" customHeight="1">
      <c r="A20" s="469"/>
      <c r="B20" s="418"/>
      <c r="C20" s="140" t="s">
        <v>414</v>
      </c>
      <c r="D20" s="909" t="s">
        <v>452</v>
      </c>
      <c r="E20" s="952">
        <v>27.3</v>
      </c>
      <c r="F20" s="952">
        <v>56.3</v>
      </c>
      <c r="G20" s="952">
        <v>24.6</v>
      </c>
      <c r="H20" s="952">
        <v>30.7</v>
      </c>
      <c r="I20" s="141">
        <f t="shared" si="0"/>
        <v>1.2479674796747966</v>
      </c>
      <c r="J20" s="1053"/>
      <c r="K20" s="423"/>
      <c r="L20" s="143"/>
      <c r="M20" s="1411"/>
      <c r="N20" s="1415"/>
      <c r="O20" s="1415"/>
      <c r="P20" s="1415"/>
      <c r="Q20" s="1415"/>
      <c r="R20" s="1415"/>
    </row>
    <row r="21" spans="1:18" ht="12.75" customHeight="1">
      <c r="A21" s="418"/>
      <c r="B21" s="418"/>
      <c r="C21" s="140" t="s">
        <v>217</v>
      </c>
      <c r="D21" s="909" t="s">
        <v>459</v>
      </c>
      <c r="E21" s="952">
        <v>6.8</v>
      </c>
      <c r="F21" s="952">
        <v>10.5</v>
      </c>
      <c r="G21" s="952">
        <v>7</v>
      </c>
      <c r="H21" s="952">
        <v>6.6</v>
      </c>
      <c r="I21" s="141">
        <f>+H21/G21</f>
        <v>0.94285714285714284</v>
      </c>
      <c r="J21" s="1052"/>
      <c r="K21" s="422"/>
      <c r="L21" s="131"/>
      <c r="M21" s="1411"/>
    </row>
    <row r="22" spans="1:18" s="146" customFormat="1" ht="12.75" customHeight="1">
      <c r="A22" s="470"/>
      <c r="B22" s="418"/>
      <c r="C22" s="140" t="s">
        <v>218</v>
      </c>
      <c r="D22" s="909" t="s">
        <v>218</v>
      </c>
      <c r="E22" s="952">
        <v>11.8</v>
      </c>
      <c r="F22" s="952">
        <v>23.2</v>
      </c>
      <c r="G22" s="952">
        <v>13.4</v>
      </c>
      <c r="H22" s="952">
        <v>10</v>
      </c>
      <c r="I22" s="141">
        <f t="shared" si="0"/>
        <v>0.74626865671641784</v>
      </c>
      <c r="J22" s="1053"/>
      <c r="K22" s="424"/>
      <c r="L22" s="145"/>
      <c r="M22" s="1411"/>
      <c r="N22" s="1416"/>
      <c r="O22" s="1416"/>
      <c r="P22" s="1416"/>
      <c r="Q22" s="1416"/>
      <c r="R22" s="1416"/>
    </row>
    <row r="23" spans="1:18" s="148" customFormat="1" ht="12.75" customHeight="1">
      <c r="A23" s="425"/>
      <c r="B23" s="425"/>
      <c r="C23" s="140" t="s">
        <v>219</v>
      </c>
      <c r="D23" s="909" t="s">
        <v>219</v>
      </c>
      <c r="E23" s="952">
        <v>12.3</v>
      </c>
      <c r="F23" s="952">
        <v>43.7</v>
      </c>
      <c r="G23" s="952">
        <v>11.3</v>
      </c>
      <c r="H23" s="952">
        <v>13.8</v>
      </c>
      <c r="I23" s="141">
        <f t="shared" si="0"/>
        <v>1.2212389380530972</v>
      </c>
      <c r="J23" s="1052"/>
      <c r="K23" s="422"/>
      <c r="L23" s="147"/>
      <c r="M23" s="1411"/>
      <c r="N23" s="1414"/>
      <c r="O23" s="1414"/>
      <c r="P23" s="1414"/>
      <c r="Q23" s="1414"/>
      <c r="R23" s="1414"/>
    </row>
    <row r="24" spans="1:18" ht="12.75" customHeight="1">
      <c r="A24" s="418"/>
      <c r="B24" s="418"/>
      <c r="C24" s="140" t="s">
        <v>220</v>
      </c>
      <c r="D24" s="909" t="s">
        <v>220</v>
      </c>
      <c r="E24" s="952">
        <v>6.3</v>
      </c>
      <c r="F24" s="952">
        <v>14.8</v>
      </c>
      <c r="G24" s="952">
        <v>5.9</v>
      </c>
      <c r="H24" s="952">
        <v>6.7</v>
      </c>
      <c r="I24" s="141">
        <f t="shared" si="0"/>
        <v>1.1355932203389829</v>
      </c>
      <c r="J24" s="1052"/>
      <c r="K24" s="422"/>
      <c r="L24" s="131"/>
      <c r="M24" s="1411"/>
    </row>
    <row r="25" spans="1:18" ht="12.75" customHeight="1">
      <c r="A25" s="418"/>
      <c r="B25" s="418"/>
      <c r="C25" s="140" t="s">
        <v>221</v>
      </c>
      <c r="D25" s="909" t="s">
        <v>221</v>
      </c>
      <c r="E25" s="952">
        <v>5.6</v>
      </c>
      <c r="F25" s="952">
        <v>13.3</v>
      </c>
      <c r="G25" s="952">
        <v>5.6</v>
      </c>
      <c r="H25" s="952">
        <v>5.5</v>
      </c>
      <c r="I25" s="141">
        <f t="shared" si="0"/>
        <v>0.98214285714285721</v>
      </c>
      <c r="J25" s="1052"/>
      <c r="K25" s="422"/>
      <c r="L25" s="131"/>
      <c r="M25" s="1411"/>
    </row>
    <row r="26" spans="1:18" s="150" customFormat="1" ht="12.75" customHeight="1">
      <c r="A26" s="426"/>
      <c r="B26" s="426"/>
      <c r="C26" s="138" t="s">
        <v>74</v>
      </c>
      <c r="D26" s="1054" t="s">
        <v>74</v>
      </c>
      <c r="E26" s="1055">
        <v>14.1</v>
      </c>
      <c r="F26" s="1055">
        <v>33.5</v>
      </c>
      <c r="G26" s="1055">
        <v>14</v>
      </c>
      <c r="H26" s="1055">
        <v>14.2</v>
      </c>
      <c r="I26" s="1056">
        <f t="shared" si="0"/>
        <v>1.0142857142857142</v>
      </c>
      <c r="J26" s="1053"/>
      <c r="K26" s="427"/>
      <c r="L26" s="149"/>
      <c r="M26" s="1411"/>
      <c r="N26" s="1417"/>
      <c r="O26" s="1417"/>
      <c r="P26" s="1417"/>
      <c r="Q26" s="1417"/>
      <c r="R26" s="1417"/>
    </row>
    <row r="27" spans="1:18" s="152" customFormat="1" ht="12.75" customHeight="1">
      <c r="A27" s="428"/>
      <c r="B27" s="471"/>
      <c r="C27" s="475" t="s">
        <v>222</v>
      </c>
      <c r="D27" s="910" t="s">
        <v>222</v>
      </c>
      <c r="E27" s="953">
        <v>11.5</v>
      </c>
      <c r="F27" s="953">
        <v>23.1</v>
      </c>
      <c r="G27" s="953">
        <v>11.4</v>
      </c>
      <c r="H27" s="953">
        <v>11.7</v>
      </c>
      <c r="I27" s="1057">
        <f t="shared" si="0"/>
        <v>1.0263157894736841</v>
      </c>
      <c r="J27" s="1058"/>
      <c r="K27" s="429"/>
      <c r="L27" s="151"/>
      <c r="M27" s="1411"/>
      <c r="N27" s="1418"/>
      <c r="O27" s="1418"/>
      <c r="P27" s="1418"/>
      <c r="Q27" s="1408"/>
      <c r="R27" s="1418"/>
    </row>
    <row r="28" spans="1:18" ht="12.75" customHeight="1">
      <c r="A28" s="418"/>
      <c r="B28" s="418"/>
      <c r="C28" s="140" t="s">
        <v>223</v>
      </c>
      <c r="D28" s="909" t="s">
        <v>223</v>
      </c>
      <c r="E28" s="952">
        <v>11.6</v>
      </c>
      <c r="F28" s="952">
        <v>23.2</v>
      </c>
      <c r="G28" s="952">
        <v>12.2</v>
      </c>
      <c r="H28" s="952">
        <v>10.9</v>
      </c>
      <c r="I28" s="141">
        <f t="shared" si="0"/>
        <v>0.89344262295081978</v>
      </c>
      <c r="J28" s="1052"/>
      <c r="K28" s="422"/>
      <c r="L28" s="131"/>
      <c r="M28" s="1411"/>
    </row>
    <row r="29" spans="1:18" ht="12.75" customHeight="1">
      <c r="A29" s="418"/>
      <c r="B29" s="418"/>
      <c r="C29" s="140" t="s">
        <v>224</v>
      </c>
      <c r="D29" s="909" t="s">
        <v>224</v>
      </c>
      <c r="E29" s="952">
        <v>6.5</v>
      </c>
      <c r="F29" s="952">
        <v>12.6</v>
      </c>
      <c r="G29" s="952">
        <v>6.1</v>
      </c>
      <c r="H29" s="952">
        <v>7</v>
      </c>
      <c r="I29" s="141">
        <f t="shared" si="0"/>
        <v>1.1475409836065575</v>
      </c>
      <c r="J29" s="1052"/>
      <c r="K29" s="422"/>
      <c r="L29" s="131"/>
      <c r="M29" s="1411"/>
    </row>
    <row r="30" spans="1:18" ht="12.75" customHeight="1">
      <c r="A30" s="418"/>
      <c r="B30" s="418"/>
      <c r="C30" s="140" t="s">
        <v>416</v>
      </c>
      <c r="D30" s="909" t="s">
        <v>454</v>
      </c>
      <c r="E30" s="952">
        <v>8.1</v>
      </c>
      <c r="F30" s="952">
        <v>20.5</v>
      </c>
      <c r="G30" s="952">
        <v>8</v>
      </c>
      <c r="H30" s="952">
        <v>8.1999999999999993</v>
      </c>
      <c r="I30" s="141">
        <f t="shared" si="0"/>
        <v>1.0249999999999999</v>
      </c>
      <c r="J30" s="1052"/>
      <c r="K30" s="422"/>
      <c r="L30" s="131"/>
      <c r="M30" s="1411"/>
    </row>
    <row r="31" spans="1:18" ht="12.75" customHeight="1">
      <c r="A31" s="418"/>
      <c r="B31" s="418"/>
      <c r="C31" s="140" t="s">
        <v>401</v>
      </c>
      <c r="D31" s="909" t="s">
        <v>455</v>
      </c>
      <c r="E31" s="952" t="s">
        <v>634</v>
      </c>
      <c r="F31" s="952" t="s">
        <v>634</v>
      </c>
      <c r="G31" s="952" t="s">
        <v>634</v>
      </c>
      <c r="H31" s="952" t="s">
        <v>634</v>
      </c>
      <c r="I31" s="141" t="s">
        <v>634</v>
      </c>
      <c r="J31" s="1052"/>
      <c r="K31" s="422"/>
      <c r="L31" s="131"/>
      <c r="M31" s="1411"/>
    </row>
    <row r="32" spans="1:18" ht="12.75" customHeight="1">
      <c r="A32" s="418"/>
      <c r="B32" s="418"/>
      <c r="C32" s="140" t="s">
        <v>271</v>
      </c>
      <c r="D32" s="909" t="s">
        <v>460</v>
      </c>
      <c r="E32" s="952">
        <v>10.5</v>
      </c>
      <c r="F32" s="952">
        <v>17.7</v>
      </c>
      <c r="G32" s="952">
        <v>11.4</v>
      </c>
      <c r="H32" s="952">
        <v>9.6</v>
      </c>
      <c r="I32" s="141">
        <f t="shared" si="0"/>
        <v>0.84210526315789469</v>
      </c>
      <c r="J32" s="1052"/>
      <c r="K32" s="422"/>
      <c r="L32" s="131"/>
      <c r="M32" s="1411"/>
    </row>
    <row r="33" spans="1:18" s="155" customFormat="1" ht="12.75" customHeight="1">
      <c r="A33" s="472"/>
      <c r="B33" s="418"/>
      <c r="C33" s="140" t="s">
        <v>225</v>
      </c>
      <c r="D33" s="909" t="s">
        <v>225</v>
      </c>
      <c r="E33" s="952">
        <v>9.5</v>
      </c>
      <c r="F33" s="952">
        <v>23.6</v>
      </c>
      <c r="G33" s="952">
        <v>9.1</v>
      </c>
      <c r="H33" s="952">
        <v>9.9</v>
      </c>
      <c r="I33" s="141">
        <f t="shared" si="0"/>
        <v>1.087912087912088</v>
      </c>
      <c r="J33" s="1052"/>
      <c r="K33" s="430"/>
      <c r="L33" s="153"/>
      <c r="M33" s="1411"/>
      <c r="N33" s="1419"/>
      <c r="O33" s="1419"/>
      <c r="P33" s="1419"/>
      <c r="Q33" s="1419"/>
      <c r="R33" s="1419"/>
    </row>
    <row r="34" spans="1:18" ht="12.75" customHeight="1">
      <c r="A34" s="418"/>
      <c r="B34" s="418"/>
      <c r="C34" s="140" t="s">
        <v>415</v>
      </c>
      <c r="D34" s="909" t="s">
        <v>453</v>
      </c>
      <c r="E34" s="952">
        <v>6.5</v>
      </c>
      <c r="F34" s="952">
        <v>17.899999999999999</v>
      </c>
      <c r="G34" s="952">
        <v>6.6</v>
      </c>
      <c r="H34" s="952">
        <v>6.3</v>
      </c>
      <c r="I34" s="141">
        <f t="shared" si="0"/>
        <v>0.95454545454545459</v>
      </c>
      <c r="J34" s="1052"/>
      <c r="K34" s="422"/>
      <c r="L34" s="131"/>
      <c r="M34" s="1411"/>
    </row>
    <row r="35" spans="1:18" ht="12.75" customHeight="1">
      <c r="A35" s="418"/>
      <c r="B35" s="418"/>
      <c r="C35" s="140" t="s">
        <v>226</v>
      </c>
      <c r="D35" s="909" t="s">
        <v>226</v>
      </c>
      <c r="E35" s="952">
        <v>6.1</v>
      </c>
      <c r="F35" s="952">
        <v>16.7</v>
      </c>
      <c r="G35" s="952">
        <v>5.0999999999999996</v>
      </c>
      <c r="H35" s="952">
        <v>7.3</v>
      </c>
      <c r="I35" s="141">
        <f t="shared" si="0"/>
        <v>1.4313725490196079</v>
      </c>
      <c r="J35" s="1052"/>
      <c r="K35" s="422"/>
      <c r="L35" s="131"/>
      <c r="M35" s="1411"/>
    </row>
    <row r="36" spans="1:18" s="146" customFormat="1" ht="12.75" customHeight="1">
      <c r="A36" s="470"/>
      <c r="B36" s="418"/>
      <c r="C36" s="140" t="s">
        <v>456</v>
      </c>
      <c r="D36" s="909" t="s">
        <v>456</v>
      </c>
      <c r="E36" s="952">
        <v>7.1</v>
      </c>
      <c r="F36" s="952" t="s">
        <v>634</v>
      </c>
      <c r="G36" s="952">
        <v>7.7</v>
      </c>
      <c r="H36" s="952">
        <v>6.4</v>
      </c>
      <c r="I36" s="141">
        <f t="shared" si="0"/>
        <v>0.83116883116883122</v>
      </c>
      <c r="J36" s="1053"/>
      <c r="K36" s="424"/>
      <c r="L36" s="145"/>
      <c r="M36" s="1411"/>
      <c r="N36" s="1416"/>
      <c r="O36" s="1416"/>
      <c r="P36" s="1416"/>
      <c r="Q36" s="1416"/>
      <c r="R36" s="1416"/>
    </row>
    <row r="37" spans="1:18" ht="12.75" customHeight="1">
      <c r="A37" s="418"/>
      <c r="B37" s="418"/>
      <c r="C37" s="140" t="s">
        <v>227</v>
      </c>
      <c r="D37" s="909" t="s">
        <v>227</v>
      </c>
      <c r="E37" s="952">
        <v>8</v>
      </c>
      <c r="F37" s="952">
        <v>23.9</v>
      </c>
      <c r="G37" s="952">
        <v>8.4</v>
      </c>
      <c r="H37" s="952">
        <v>7.5</v>
      </c>
      <c r="I37" s="141">
        <f t="shared" si="0"/>
        <v>0.89285714285714279</v>
      </c>
      <c r="J37" s="1052"/>
      <c r="K37" s="422"/>
      <c r="L37" s="131"/>
      <c r="M37" s="1411"/>
    </row>
    <row r="38" spans="1:18" s="152" customFormat="1" ht="12.75" customHeight="1">
      <c r="A38" s="428"/>
      <c r="B38" s="473"/>
      <c r="C38" s="475" t="s">
        <v>228</v>
      </c>
      <c r="D38" s="910" t="s">
        <v>461</v>
      </c>
      <c r="E38" s="953">
        <v>10.199999999999999</v>
      </c>
      <c r="F38" s="953">
        <v>22</v>
      </c>
      <c r="G38" s="953">
        <v>10.1</v>
      </c>
      <c r="H38" s="953">
        <v>10.4</v>
      </c>
      <c r="I38" s="1057">
        <f t="shared" si="0"/>
        <v>1.0297029702970297</v>
      </c>
      <c r="J38" s="1058"/>
      <c r="K38" s="429"/>
      <c r="L38" s="151"/>
      <c r="M38" s="1411"/>
      <c r="N38" s="1418"/>
      <c r="O38" s="1418"/>
      <c r="P38" s="1418"/>
      <c r="Q38" s="1418"/>
      <c r="R38" s="1418"/>
    </row>
    <row r="39" spans="1:18" ht="23.25" customHeight="1">
      <c r="A39" s="418"/>
      <c r="B39" s="418"/>
      <c r="C39" s="140" t="s">
        <v>488</v>
      </c>
      <c r="D39" s="911" t="s">
        <v>488</v>
      </c>
      <c r="E39" s="952">
        <v>6.1</v>
      </c>
      <c r="F39" s="952">
        <v>13.3</v>
      </c>
      <c r="G39" s="952">
        <v>6.3</v>
      </c>
      <c r="H39" s="952">
        <v>5.9</v>
      </c>
      <c r="I39" s="141">
        <f t="shared" si="0"/>
        <v>0.93650793650793662</v>
      </c>
      <c r="J39" s="1052"/>
      <c r="K39" s="422"/>
      <c r="L39" s="131"/>
      <c r="M39" s="1411"/>
    </row>
    <row r="40" spans="1:18" s="161" customFormat="1" ht="12" customHeight="1">
      <c r="A40" s="474"/>
      <c r="B40" s="418"/>
      <c r="C40" s="156"/>
      <c r="D40" s="157"/>
      <c r="E40" s="158"/>
      <c r="F40" s="158"/>
      <c r="G40" s="159"/>
      <c r="H40" s="159"/>
      <c r="I40" s="159"/>
      <c r="J40" s="159"/>
      <c r="K40" s="431"/>
      <c r="L40" s="160"/>
      <c r="M40" s="1407"/>
      <c r="N40" s="1420"/>
      <c r="O40" s="1420"/>
      <c r="P40" s="1420"/>
      <c r="Q40" s="1420"/>
      <c r="R40" s="1420"/>
    </row>
    <row r="41" spans="1:18" ht="17.25" customHeight="1">
      <c r="A41" s="418"/>
      <c r="B41" s="418"/>
      <c r="C41" s="1125"/>
      <c r="D41" s="1125"/>
      <c r="E41" s="1126"/>
      <c r="F41" s="1681"/>
      <c r="G41" s="1681"/>
      <c r="H41" s="1681"/>
      <c r="I41" s="1681"/>
      <c r="J41" s="1681"/>
      <c r="K41" s="432"/>
      <c r="L41" s="129"/>
    </row>
    <row r="42" spans="1:18" ht="17.25" customHeight="1">
      <c r="A42" s="418"/>
      <c r="B42" s="418"/>
      <c r="C42" s="1125"/>
      <c r="D42" s="1682" t="s">
        <v>635</v>
      </c>
      <c r="E42" s="1682"/>
      <c r="F42" s="1682"/>
      <c r="G42" s="1127"/>
      <c r="H42" s="1127"/>
      <c r="I42" s="1681"/>
      <c r="J42" s="1681"/>
      <c r="K42" s="432"/>
      <c r="L42" s="129"/>
    </row>
    <row r="43" spans="1:18" ht="17.25" customHeight="1">
      <c r="A43" s="418"/>
      <c r="B43" s="418"/>
      <c r="C43" s="1125"/>
      <c r="D43" s="1682"/>
      <c r="E43" s="1682"/>
      <c r="F43" s="1682"/>
      <c r="G43" s="1127"/>
      <c r="H43" s="1127"/>
      <c r="I43" s="1681"/>
      <c r="J43" s="1681"/>
      <c r="K43" s="432"/>
      <c r="L43" s="129"/>
    </row>
    <row r="44" spans="1:18" ht="17.25" customHeight="1">
      <c r="A44" s="418"/>
      <c r="B44" s="418"/>
      <c r="C44" s="1125"/>
      <c r="D44" s="1682" t="s">
        <v>636</v>
      </c>
      <c r="E44" s="1682"/>
      <c r="F44" s="1682"/>
      <c r="G44" s="1127"/>
      <c r="H44" s="1127"/>
      <c r="I44" s="1681"/>
      <c r="J44" s="1681"/>
      <c r="K44" s="432"/>
      <c r="L44" s="129"/>
    </row>
    <row r="45" spans="1:18" ht="17.25" customHeight="1">
      <c r="A45" s="418"/>
      <c r="B45" s="418"/>
      <c r="C45" s="1125"/>
      <c r="D45" s="1682"/>
      <c r="E45" s="1682"/>
      <c r="F45" s="1682"/>
      <c r="G45" s="1127"/>
      <c r="H45" s="1127"/>
      <c r="I45" s="1681"/>
      <c r="J45" s="1681"/>
      <c r="K45" s="432"/>
      <c r="L45" s="129"/>
    </row>
    <row r="46" spans="1:18" ht="17.25" customHeight="1">
      <c r="A46" s="418"/>
      <c r="B46" s="418"/>
      <c r="C46" s="1125"/>
      <c r="D46" s="1682" t="s">
        <v>637</v>
      </c>
      <c r="E46" s="1682"/>
      <c r="F46" s="1682"/>
      <c r="G46" s="1127"/>
      <c r="H46" s="1127"/>
      <c r="I46" s="1681"/>
      <c r="J46" s="1681"/>
      <c r="K46" s="432"/>
      <c r="L46" s="129"/>
    </row>
    <row r="47" spans="1:18" ht="17.25" customHeight="1">
      <c r="A47" s="418"/>
      <c r="B47" s="418"/>
      <c r="C47" s="1125"/>
      <c r="D47" s="1682"/>
      <c r="E47" s="1682"/>
      <c r="F47" s="1682"/>
      <c r="G47" s="1127"/>
      <c r="H47" s="1127"/>
      <c r="I47" s="1681"/>
      <c r="J47" s="1681"/>
      <c r="K47" s="432"/>
      <c r="L47" s="129"/>
    </row>
    <row r="48" spans="1:18" ht="17.25" customHeight="1">
      <c r="A48" s="418"/>
      <c r="B48" s="418"/>
      <c r="C48" s="1125"/>
      <c r="D48" s="1682"/>
      <c r="E48" s="1682"/>
      <c r="F48" s="1682"/>
      <c r="G48" s="1127"/>
      <c r="H48" s="1127"/>
      <c r="I48" s="1681"/>
      <c r="J48" s="1681"/>
      <c r="K48" s="432"/>
      <c r="L48" s="129"/>
    </row>
    <row r="49" spans="1:18" ht="17.25" customHeight="1">
      <c r="A49" s="418"/>
      <c r="B49" s="418"/>
      <c r="C49" s="1125"/>
      <c r="D49" s="1682" t="s">
        <v>638</v>
      </c>
      <c r="E49" s="1682"/>
      <c r="F49" s="1682"/>
      <c r="G49" s="1127"/>
      <c r="H49" s="1127"/>
      <c r="I49" s="1681"/>
      <c r="J49" s="1681"/>
      <c r="K49" s="432"/>
      <c r="L49" s="129"/>
    </row>
    <row r="50" spans="1:18" ht="17.25" customHeight="1">
      <c r="A50" s="418"/>
      <c r="B50" s="418"/>
      <c r="C50" s="1125"/>
      <c r="D50" s="1682"/>
      <c r="E50" s="1682"/>
      <c r="F50" s="1682"/>
      <c r="G50" s="1127"/>
      <c r="H50" s="1127"/>
      <c r="I50" s="1681"/>
      <c r="J50" s="1681"/>
      <c r="K50" s="432"/>
      <c r="L50" s="129"/>
    </row>
    <row r="51" spans="1:18" ht="17.25" customHeight="1">
      <c r="A51" s="418"/>
      <c r="B51" s="418"/>
      <c r="C51" s="1125"/>
      <c r="D51" s="1682"/>
      <c r="E51" s="1682"/>
      <c r="F51" s="1682"/>
      <c r="G51" s="1127"/>
      <c r="H51" s="1127"/>
      <c r="I51" s="1681"/>
      <c r="J51" s="1681"/>
      <c r="K51" s="432"/>
      <c r="L51" s="129"/>
    </row>
    <row r="52" spans="1:18" ht="17.25" customHeight="1">
      <c r="A52" s="418"/>
      <c r="B52" s="418"/>
      <c r="C52" s="1125"/>
      <c r="D52" s="1682"/>
      <c r="E52" s="1682"/>
      <c r="F52" s="1682"/>
      <c r="G52" s="1127"/>
      <c r="H52" s="1127"/>
      <c r="I52" s="1681"/>
      <c r="J52" s="1681"/>
      <c r="K52" s="432"/>
      <c r="L52" s="129"/>
    </row>
    <row r="53" spans="1:18" s="155" customFormat="1" ht="17.25" customHeight="1">
      <c r="A53" s="472"/>
      <c r="B53" s="418"/>
      <c r="C53" s="1125"/>
      <c r="D53" s="1683" t="s">
        <v>549</v>
      </c>
      <c r="E53" s="1682"/>
      <c r="F53" s="1682"/>
      <c r="G53" s="1127"/>
      <c r="H53" s="1127"/>
      <c r="I53" s="1681"/>
      <c r="J53" s="1681"/>
      <c r="K53" s="433"/>
      <c r="L53" s="154"/>
      <c r="M53" s="1421"/>
      <c r="N53" s="1419"/>
      <c r="O53" s="1419"/>
      <c r="P53" s="1419"/>
      <c r="Q53" s="1419"/>
      <c r="R53" s="1419"/>
    </row>
    <row r="54" spans="1:18" ht="17.25" customHeight="1">
      <c r="A54" s="418"/>
      <c r="B54" s="418"/>
      <c r="C54" s="1125"/>
      <c r="D54" s="1682"/>
      <c r="E54" s="1682"/>
      <c r="F54" s="1682"/>
      <c r="G54" s="1127"/>
      <c r="H54" s="1127"/>
      <c r="I54" s="1681"/>
      <c r="J54" s="1681"/>
      <c r="K54" s="432"/>
      <c r="L54" s="129"/>
    </row>
    <row r="55" spans="1:18" ht="17.25" customHeight="1">
      <c r="A55" s="418"/>
      <c r="B55" s="418"/>
      <c r="C55" s="1125"/>
      <c r="D55" s="1682"/>
      <c r="E55" s="1682"/>
      <c r="F55" s="1682"/>
      <c r="G55" s="1127"/>
      <c r="H55" s="1127"/>
      <c r="I55" s="1681"/>
      <c r="J55" s="1681"/>
      <c r="K55" s="432"/>
      <c r="L55" s="129"/>
    </row>
    <row r="56" spans="1:18" ht="5.25" customHeight="1">
      <c r="A56" s="418"/>
      <c r="B56" s="418"/>
      <c r="C56" s="1125"/>
      <c r="D56" s="1127"/>
      <c r="E56" s="1127"/>
      <c r="F56" s="1127"/>
      <c r="G56" s="1127"/>
      <c r="H56" s="1127"/>
      <c r="I56" s="1681"/>
      <c r="J56" s="1681"/>
      <c r="K56" s="432"/>
      <c r="L56" s="129"/>
    </row>
    <row r="57" spans="1:18" ht="18.75" customHeight="1">
      <c r="A57" s="418"/>
      <c r="B57" s="418"/>
      <c r="C57" s="1125"/>
      <c r="D57" s="1125"/>
      <c r="E57" s="1126"/>
      <c r="F57" s="1681"/>
      <c r="G57" s="1681"/>
      <c r="H57" s="1681"/>
      <c r="I57" s="1681"/>
      <c r="J57" s="1681"/>
      <c r="K57" s="432"/>
      <c r="L57" s="129"/>
    </row>
    <row r="58" spans="1:18" ht="18.75" customHeight="1">
      <c r="A58" s="418"/>
      <c r="B58" s="418"/>
      <c r="C58" s="1675" t="s">
        <v>548</v>
      </c>
      <c r="D58" s="1675"/>
      <c r="E58" s="1675"/>
      <c r="F58" s="1675"/>
      <c r="G58" s="1675"/>
      <c r="H58" s="1675"/>
      <c r="I58" s="1675"/>
      <c r="J58" s="1675"/>
      <c r="K58" s="1028"/>
      <c r="L58" s="129"/>
    </row>
    <row r="59" spans="1:18" ht="11.25" customHeight="1">
      <c r="A59" s="418"/>
      <c r="B59" s="418"/>
      <c r="C59" s="1676" t="s">
        <v>639</v>
      </c>
      <c r="D59" s="1675"/>
      <c r="E59" s="1675"/>
      <c r="F59" s="1675"/>
      <c r="G59" s="1675"/>
      <c r="H59" s="1675"/>
      <c r="I59" s="1675"/>
      <c r="J59" s="1675"/>
      <c r="K59" s="1677"/>
      <c r="L59" s="129"/>
    </row>
    <row r="60" spans="1:18" ht="13.5" customHeight="1">
      <c r="A60" s="418"/>
      <c r="B60" s="418"/>
      <c r="C60" s="1678"/>
      <c r="D60" s="1679"/>
      <c r="E60" s="1679"/>
      <c r="F60" s="162"/>
      <c r="G60" s="163"/>
      <c r="H60" s="163"/>
      <c r="I60" s="1680">
        <v>41821</v>
      </c>
      <c r="J60" s="1680"/>
      <c r="K60" s="569">
        <v>21</v>
      </c>
      <c r="L60" s="129"/>
    </row>
    <row r="64" spans="1:18" ht="8.25" customHeight="1"/>
    <row r="66" spans="11:11" ht="9" customHeight="1"/>
    <row r="67" spans="11:11" ht="8.25" customHeight="1">
      <c r="K67" s="164"/>
    </row>
    <row r="68" spans="11:11" ht="9.75" customHeight="1"/>
  </sheetData>
  <mergeCells count="30">
    <mergeCell ref="C4:J4"/>
    <mergeCell ref="C7:D7"/>
    <mergeCell ref="F41:H41"/>
    <mergeCell ref="I41:J41"/>
    <mergeCell ref="I42:J42"/>
    <mergeCell ref="D42:F43"/>
    <mergeCell ref="D44:F45"/>
    <mergeCell ref="D46:F48"/>
    <mergeCell ref="D49:F52"/>
    <mergeCell ref="D53:F55"/>
    <mergeCell ref="I43:J43"/>
    <mergeCell ref="I44:J44"/>
    <mergeCell ref="I45:J45"/>
    <mergeCell ref="I46:J46"/>
    <mergeCell ref="I47:J47"/>
    <mergeCell ref="I48:J48"/>
    <mergeCell ref="I49:J49"/>
    <mergeCell ref="I50:J50"/>
    <mergeCell ref="I51:J51"/>
    <mergeCell ref="I52:J52"/>
    <mergeCell ref="I53:J53"/>
    <mergeCell ref="I54:J54"/>
    <mergeCell ref="C58:J58"/>
    <mergeCell ref="C59:K59"/>
    <mergeCell ref="C60:E60"/>
    <mergeCell ref="I60:J60"/>
    <mergeCell ref="I55:J55"/>
    <mergeCell ref="I56:J56"/>
    <mergeCell ref="F57:H57"/>
    <mergeCell ref="I57:J57"/>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25">
    <cfRule type="top10" dxfId="0" priority="1" rank="5"/>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Folha8" enableFormatConditionsCalculation="0">
    <tabColor theme="9"/>
  </sheetPr>
  <dimension ref="A1:R68"/>
  <sheetViews>
    <sheetView showRuler="0" workbookViewId="0">
      <selection activeCell="K25" sqref="K25"/>
    </sheetView>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 min="17" max="17" width="13" customWidth="1"/>
  </cols>
  <sheetData>
    <row r="1" spans="1:17" ht="13.5" customHeight="1">
      <c r="A1" s="4"/>
      <c r="B1" s="274"/>
      <c r="C1" s="274"/>
      <c r="D1" s="274"/>
      <c r="E1" s="273"/>
      <c r="F1" s="1441" t="s">
        <v>43</v>
      </c>
      <c r="G1" s="1441"/>
      <c r="H1" s="1441"/>
      <c r="I1" s="8"/>
      <c r="J1" s="8"/>
      <c r="K1" s="8"/>
      <c r="L1" s="8"/>
      <c r="M1" s="8"/>
      <c r="N1" s="8"/>
      <c r="O1" s="8"/>
    </row>
    <row r="2" spans="1:17" ht="13.5" customHeight="1">
      <c r="A2" s="4"/>
      <c r="B2" s="280"/>
      <c r="C2" s="1447"/>
      <c r="D2" s="1447"/>
      <c r="E2" s="1447"/>
      <c r="F2" s="1447"/>
      <c r="G2" s="1447"/>
      <c r="H2" s="8"/>
      <c r="I2" s="8"/>
      <c r="J2" s="8"/>
      <c r="K2" s="8"/>
      <c r="L2" s="8"/>
      <c r="M2" s="8"/>
      <c r="N2" s="8"/>
      <c r="O2" s="8"/>
    </row>
    <row r="3" spans="1:17">
      <c r="A3" s="4"/>
      <c r="B3" s="281"/>
      <c r="C3" s="1447"/>
      <c r="D3" s="1447"/>
      <c r="E3" s="1447"/>
      <c r="F3" s="1447"/>
      <c r="G3" s="1447"/>
      <c r="H3" s="1"/>
      <c r="I3" s="8"/>
      <c r="J3" s="8"/>
      <c r="K3" s="8"/>
      <c r="L3" s="8"/>
      <c r="M3" s="8"/>
      <c r="N3" s="8"/>
      <c r="O3" s="4"/>
    </row>
    <row r="4" spans="1:17" ht="12.75" customHeight="1">
      <c r="A4" s="4"/>
      <c r="B4" s="283"/>
      <c r="C4" s="1439" t="s">
        <v>48</v>
      </c>
      <c r="D4" s="1440"/>
      <c r="E4" s="1440"/>
      <c r="F4" s="1440"/>
      <c r="G4" s="1440"/>
      <c r="H4" s="1440"/>
      <c r="I4" s="8"/>
      <c r="J4" s="8"/>
      <c r="K4" s="8"/>
      <c r="L4" s="8"/>
      <c r="M4" s="22"/>
      <c r="N4" s="8"/>
      <c r="O4" s="4"/>
    </row>
    <row r="5" spans="1:17" s="12" customFormat="1" ht="16.5" customHeight="1">
      <c r="A5" s="11"/>
      <c r="B5" s="282"/>
      <c r="C5" s="1440"/>
      <c r="D5" s="1440"/>
      <c r="E5" s="1440"/>
      <c r="F5" s="1440"/>
      <c r="G5" s="1440"/>
      <c r="H5" s="1440"/>
      <c r="I5" s="8"/>
      <c r="J5" s="8"/>
      <c r="K5" s="8"/>
      <c r="L5" s="8"/>
      <c r="M5" s="22"/>
      <c r="N5" s="8"/>
      <c r="O5" s="11"/>
    </row>
    <row r="6" spans="1:17" ht="11.25" customHeight="1">
      <c r="A6" s="4"/>
      <c r="B6" s="283"/>
      <c r="C6" s="1440"/>
      <c r="D6" s="1440"/>
      <c r="E6" s="1440"/>
      <c r="F6" s="1440"/>
      <c r="G6" s="1440"/>
      <c r="H6" s="1440"/>
      <c r="I6" s="8"/>
      <c r="J6" s="8"/>
      <c r="K6" s="8"/>
      <c r="L6" s="8"/>
      <c r="M6" s="22"/>
      <c r="N6" s="8"/>
      <c r="O6" s="4"/>
    </row>
    <row r="7" spans="1:17" ht="11.25" customHeight="1">
      <c r="A7" s="4"/>
      <c r="B7" s="283"/>
      <c r="C7" s="1440"/>
      <c r="D7" s="1440"/>
      <c r="E7" s="1440"/>
      <c r="F7" s="1440"/>
      <c r="G7" s="1440"/>
      <c r="H7" s="1440"/>
      <c r="I7" s="8"/>
      <c r="J7" s="8"/>
      <c r="K7" s="8"/>
      <c r="L7" s="8"/>
      <c r="M7" s="22"/>
      <c r="N7" s="8"/>
      <c r="O7" s="4"/>
    </row>
    <row r="8" spans="1:17" ht="117" customHeight="1">
      <c r="A8" s="4"/>
      <c r="B8" s="283"/>
      <c r="C8" s="1440"/>
      <c r="D8" s="1440"/>
      <c r="E8" s="1440"/>
      <c r="F8" s="1440"/>
      <c r="G8" s="1440"/>
      <c r="H8" s="1440"/>
      <c r="I8" s="8"/>
      <c r="J8" s="8"/>
      <c r="K8" s="8"/>
      <c r="L8" s="8"/>
      <c r="M8" s="22"/>
      <c r="N8" s="8"/>
      <c r="O8" s="4"/>
    </row>
    <row r="9" spans="1:17" ht="10.5" customHeight="1">
      <c r="A9" s="4"/>
      <c r="B9" s="283"/>
      <c r="C9" s="1440"/>
      <c r="D9" s="1440"/>
      <c r="E9" s="1440"/>
      <c r="F9" s="1440"/>
      <c r="G9" s="1440"/>
      <c r="H9" s="1440"/>
      <c r="I9" s="8"/>
      <c r="J9" s="8"/>
      <c r="K9" s="8"/>
      <c r="L9" s="8"/>
      <c r="M9" s="22"/>
      <c r="N9" s="5"/>
      <c r="O9" s="4"/>
    </row>
    <row r="10" spans="1:17" ht="11.25" customHeight="1">
      <c r="A10" s="4"/>
      <c r="B10" s="283"/>
      <c r="C10" s="1440"/>
      <c r="D10" s="1440"/>
      <c r="E10" s="1440"/>
      <c r="F10" s="1440"/>
      <c r="G10" s="1440"/>
      <c r="H10" s="1440"/>
      <c r="I10" s="8"/>
      <c r="J10" s="8"/>
      <c r="K10" s="8"/>
      <c r="L10" s="8"/>
      <c r="M10" s="22"/>
      <c r="N10" s="5"/>
      <c r="O10" s="4"/>
      <c r="Q10" s="7"/>
    </row>
    <row r="11" spans="1:17" ht="3.75" customHeight="1">
      <c r="A11" s="4"/>
      <c r="B11" s="283"/>
      <c r="C11" s="1440"/>
      <c r="D11" s="1440"/>
      <c r="E11" s="1440"/>
      <c r="F11" s="1440"/>
      <c r="G11" s="1440"/>
      <c r="H11" s="1440"/>
      <c r="I11" s="8"/>
      <c r="J11" s="8"/>
      <c r="K11" s="8"/>
      <c r="L11" s="8"/>
      <c r="M11" s="22"/>
      <c r="N11" s="5"/>
      <c r="O11" s="4"/>
    </row>
    <row r="12" spans="1:17" ht="11.25" customHeight="1">
      <c r="A12" s="4"/>
      <c r="B12" s="283"/>
      <c r="C12" s="1440"/>
      <c r="D12" s="1440"/>
      <c r="E12" s="1440"/>
      <c r="F12" s="1440"/>
      <c r="G12" s="1440"/>
      <c r="H12" s="1440"/>
      <c r="I12" s="8"/>
      <c r="J12" s="8"/>
      <c r="K12" s="8"/>
      <c r="L12" s="8"/>
      <c r="M12" s="22"/>
      <c r="N12" s="5"/>
      <c r="O12" s="4"/>
    </row>
    <row r="13" spans="1:17" ht="11.25" customHeight="1">
      <c r="A13" s="4"/>
      <c r="B13" s="283"/>
      <c r="C13" s="1440"/>
      <c r="D13" s="1440"/>
      <c r="E13" s="1440"/>
      <c r="F13" s="1440"/>
      <c r="G13" s="1440"/>
      <c r="H13" s="1440"/>
      <c r="I13" s="8"/>
      <c r="J13" s="8"/>
      <c r="K13" s="8"/>
      <c r="L13" s="8"/>
      <c r="M13" s="22"/>
      <c r="N13" s="5"/>
      <c r="O13" s="4"/>
    </row>
    <row r="14" spans="1:17" ht="15.75" customHeight="1">
      <c r="A14" s="4"/>
      <c r="B14" s="283"/>
      <c r="C14" s="1440"/>
      <c r="D14" s="1440"/>
      <c r="E14" s="1440"/>
      <c r="F14" s="1440"/>
      <c r="G14" s="1440"/>
      <c r="H14" s="1440"/>
      <c r="I14" s="8"/>
      <c r="J14" s="8"/>
      <c r="K14" s="8"/>
      <c r="L14" s="8"/>
      <c r="M14" s="22"/>
      <c r="N14" s="5"/>
      <c r="O14" s="4"/>
    </row>
    <row r="15" spans="1:17" ht="22.5" customHeight="1">
      <c r="A15" s="4"/>
      <c r="B15" s="283"/>
      <c r="C15" s="1440"/>
      <c r="D15" s="1440"/>
      <c r="E15" s="1440"/>
      <c r="F15" s="1440"/>
      <c r="G15" s="1440"/>
      <c r="H15" s="1440"/>
      <c r="I15" s="8"/>
      <c r="J15" s="8"/>
      <c r="K15" s="8"/>
      <c r="L15" s="8"/>
      <c r="M15" s="22"/>
      <c r="N15" s="5"/>
      <c r="O15" s="4"/>
    </row>
    <row r="16" spans="1:17" ht="11.25" customHeight="1">
      <c r="A16" s="4"/>
      <c r="B16" s="283"/>
      <c r="C16" s="1440"/>
      <c r="D16" s="1440"/>
      <c r="E16" s="1440"/>
      <c r="F16" s="1440"/>
      <c r="G16" s="1440"/>
      <c r="H16" s="1440"/>
      <c r="I16" s="8"/>
      <c r="J16" s="8"/>
      <c r="K16" s="8"/>
      <c r="L16" s="8"/>
      <c r="M16" s="22"/>
      <c r="N16" s="5"/>
      <c r="O16" s="4"/>
    </row>
    <row r="17" spans="1:18" ht="11.25" customHeight="1">
      <c r="A17" s="4"/>
      <c r="B17" s="283"/>
      <c r="C17" s="1440"/>
      <c r="D17" s="1440"/>
      <c r="E17" s="1440"/>
      <c r="F17" s="1440"/>
      <c r="G17" s="1440"/>
      <c r="H17" s="1440"/>
      <c r="I17" s="8"/>
      <c r="J17" s="8"/>
      <c r="K17" s="8"/>
      <c r="L17" s="8"/>
      <c r="M17" s="22"/>
      <c r="N17" s="5"/>
      <c r="O17" s="4"/>
    </row>
    <row r="18" spans="1:18" ht="11.25" customHeight="1">
      <c r="A18" s="4"/>
      <c r="B18" s="283"/>
      <c r="C18" s="1440"/>
      <c r="D18" s="1440"/>
      <c r="E18" s="1440"/>
      <c r="F18" s="1440"/>
      <c r="G18" s="1440"/>
      <c r="H18" s="1440"/>
      <c r="I18" s="10"/>
      <c r="J18" s="10"/>
      <c r="K18" s="10"/>
      <c r="L18" s="10"/>
      <c r="M18" s="10"/>
      <c r="N18" s="5"/>
      <c r="O18" s="4"/>
    </row>
    <row r="19" spans="1:18" ht="11.25" customHeight="1">
      <c r="A19" s="4"/>
      <c r="B19" s="283"/>
      <c r="C19" s="1440"/>
      <c r="D19" s="1440"/>
      <c r="E19" s="1440"/>
      <c r="F19" s="1440"/>
      <c r="G19" s="1440"/>
      <c r="H19" s="1440"/>
      <c r="I19" s="23"/>
      <c r="J19" s="23"/>
      <c r="K19" s="23"/>
      <c r="L19" s="23"/>
      <c r="M19" s="23"/>
      <c r="N19" s="5"/>
      <c r="O19" s="4"/>
    </row>
    <row r="20" spans="1:18" ht="11.25" customHeight="1">
      <c r="A20" s="4"/>
      <c r="B20" s="283"/>
      <c r="C20" s="1440"/>
      <c r="D20" s="1440"/>
      <c r="E20" s="1440"/>
      <c r="F20" s="1440"/>
      <c r="G20" s="1440"/>
      <c r="H20" s="1440"/>
      <c r="I20" s="16"/>
      <c r="J20" s="16"/>
      <c r="K20" s="16"/>
      <c r="L20" s="16"/>
      <c r="M20" s="16"/>
      <c r="N20" s="5"/>
      <c r="O20" s="4"/>
    </row>
    <row r="21" spans="1:18" ht="11.25" customHeight="1">
      <c r="A21" s="4"/>
      <c r="B21" s="283"/>
      <c r="C21" s="1440"/>
      <c r="D21" s="1440"/>
      <c r="E21" s="1440"/>
      <c r="F21" s="1440"/>
      <c r="G21" s="1440"/>
      <c r="H21" s="1440"/>
      <c r="I21" s="16"/>
      <c r="J21" s="16"/>
      <c r="K21" s="16"/>
      <c r="L21" s="16"/>
      <c r="M21" s="16"/>
      <c r="N21" s="5"/>
      <c r="O21" s="4"/>
    </row>
    <row r="22" spans="1:18" ht="12" customHeight="1">
      <c r="A22" s="4"/>
      <c r="B22" s="283"/>
      <c r="C22" s="35"/>
      <c r="D22" s="35"/>
      <c r="E22" s="35"/>
      <c r="F22" s="35"/>
      <c r="G22" s="35"/>
      <c r="H22" s="35"/>
      <c r="I22" s="18"/>
      <c r="J22" s="18"/>
      <c r="K22" s="18"/>
      <c r="L22" s="18"/>
      <c r="M22" s="18"/>
      <c r="N22" s="5"/>
      <c r="O22" s="4"/>
    </row>
    <row r="23" spans="1:18" ht="27.75" customHeight="1">
      <c r="A23" s="4"/>
      <c r="B23" s="283"/>
      <c r="C23" s="35"/>
      <c r="D23" s="35"/>
      <c r="E23" s="35"/>
      <c r="F23" s="35"/>
      <c r="G23" s="35"/>
      <c r="H23" s="35"/>
      <c r="I23" s="16"/>
      <c r="J23" s="16"/>
      <c r="K23" s="16"/>
      <c r="L23" s="16"/>
      <c r="M23" s="16"/>
      <c r="N23" s="5"/>
      <c r="O23" s="4"/>
    </row>
    <row r="24" spans="1:18" ht="18" customHeight="1">
      <c r="A24" s="4"/>
      <c r="B24" s="283"/>
      <c r="C24" s="14"/>
      <c r="D24" s="18"/>
      <c r="E24" s="20"/>
      <c r="F24" s="18"/>
      <c r="G24" s="15"/>
      <c r="H24" s="18"/>
      <c r="I24" s="18"/>
      <c r="J24" s="18"/>
      <c r="K24" s="18"/>
      <c r="L24" s="18"/>
      <c r="M24" s="18"/>
      <c r="N24" s="5"/>
      <c r="O24" s="4"/>
    </row>
    <row r="25" spans="1:18" ht="18" customHeight="1">
      <c r="A25" s="4"/>
      <c r="B25" s="283"/>
      <c r="C25" s="17"/>
      <c r="D25" s="18"/>
      <c r="E25" s="13"/>
      <c r="F25" s="16"/>
      <c r="G25" s="15"/>
      <c r="H25" s="16"/>
      <c r="I25" s="16"/>
      <c r="J25" s="16"/>
      <c r="K25" s="16"/>
      <c r="L25" s="16"/>
      <c r="M25" s="16"/>
      <c r="N25" s="5"/>
      <c r="O25" s="4"/>
    </row>
    <row r="26" spans="1:18">
      <c r="A26" s="4"/>
      <c r="B26" s="283"/>
      <c r="C26" s="17"/>
      <c r="D26" s="18"/>
      <c r="E26" s="13"/>
      <c r="F26" s="16"/>
      <c r="G26" s="15"/>
      <c r="H26" s="16"/>
      <c r="I26" s="16"/>
      <c r="J26" s="16"/>
      <c r="K26" s="16"/>
      <c r="L26" s="16"/>
      <c r="M26" s="16"/>
      <c r="N26" s="5"/>
      <c r="O26" s="4"/>
    </row>
    <row r="27" spans="1:18" ht="13.5" customHeight="1">
      <c r="A27" s="4"/>
      <c r="B27" s="283"/>
      <c r="C27" s="17"/>
      <c r="D27" s="18"/>
      <c r="E27" s="13"/>
      <c r="F27" s="16"/>
      <c r="G27" s="15"/>
      <c r="H27" s="379"/>
      <c r="I27" s="380" t="s">
        <v>42</v>
      </c>
      <c r="J27" s="381"/>
      <c r="K27" s="381"/>
      <c r="L27" s="382"/>
      <c r="M27" s="382"/>
      <c r="N27" s="5"/>
      <c r="O27" s="4"/>
    </row>
    <row r="28" spans="1:18" ht="10.5" customHeight="1">
      <c r="A28" s="4"/>
      <c r="B28" s="283"/>
      <c r="C28" s="14"/>
      <c r="D28" s="18"/>
      <c r="E28" s="20"/>
      <c r="F28" s="18"/>
      <c r="G28" s="15"/>
      <c r="H28" s="18"/>
      <c r="I28" s="383"/>
      <c r="J28" s="383"/>
      <c r="K28" s="383"/>
      <c r="L28" s="383"/>
      <c r="M28" s="568"/>
      <c r="N28" s="384"/>
      <c r="O28" s="4"/>
    </row>
    <row r="29" spans="1:18" ht="16.5" customHeight="1">
      <c r="A29" s="4"/>
      <c r="B29" s="283"/>
      <c r="C29" s="14"/>
      <c r="D29" s="18"/>
      <c r="E29" s="20"/>
      <c r="F29" s="18"/>
      <c r="G29" s="15"/>
      <c r="H29" s="18"/>
      <c r="I29" s="18" t="s">
        <v>434</v>
      </c>
      <c r="J29" s="18"/>
      <c r="K29" s="18"/>
      <c r="L29" s="18"/>
      <c r="M29" s="568"/>
      <c r="N29" s="385"/>
      <c r="O29" s="4"/>
    </row>
    <row r="30" spans="1:18" ht="10.5" customHeight="1">
      <c r="A30" s="4"/>
      <c r="B30" s="283"/>
      <c r="C30" s="14"/>
      <c r="D30" s="18"/>
      <c r="E30" s="20"/>
      <c r="F30" s="18"/>
      <c r="G30" s="15"/>
      <c r="H30" s="18"/>
      <c r="I30" s="18"/>
      <c r="J30" s="18"/>
      <c r="K30" s="18"/>
      <c r="L30" s="18"/>
      <c r="M30" s="568"/>
      <c r="N30" s="385"/>
      <c r="O30" s="4"/>
      <c r="P30" s="125"/>
      <c r="Q30" s="125"/>
      <c r="R30" s="125"/>
    </row>
    <row r="31" spans="1:18" ht="16.5" customHeight="1">
      <c r="A31" s="4"/>
      <c r="B31" s="283"/>
      <c r="C31" s="17"/>
      <c r="D31" s="18"/>
      <c r="E31" s="13"/>
      <c r="F31" s="16"/>
      <c r="G31" s="15"/>
      <c r="H31" s="16"/>
      <c r="I31" s="1438" t="s">
        <v>46</v>
      </c>
      <c r="J31" s="1438"/>
      <c r="K31" s="1445">
        <f>+capa!H25</f>
        <v>41821</v>
      </c>
      <c r="L31" s="1446"/>
      <c r="M31" s="568"/>
      <c r="N31" s="386"/>
      <c r="O31" s="4"/>
      <c r="P31" s="125"/>
      <c r="Q31" s="125"/>
      <c r="R31" s="125"/>
    </row>
    <row r="32" spans="1:18" ht="10.5" customHeight="1">
      <c r="A32" s="4"/>
      <c r="B32" s="283"/>
      <c r="C32" s="17"/>
      <c r="D32" s="18"/>
      <c r="E32" s="13"/>
      <c r="F32" s="16"/>
      <c r="G32" s="15"/>
      <c r="H32" s="16"/>
      <c r="I32" s="268"/>
      <c r="J32" s="268"/>
      <c r="K32" s="267"/>
      <c r="L32" s="267"/>
      <c r="M32" s="568"/>
      <c r="N32" s="386"/>
      <c r="O32" s="4"/>
      <c r="P32" s="125"/>
      <c r="Q32" s="125"/>
      <c r="R32" s="125"/>
    </row>
    <row r="33" spans="1:18" ht="16.5" customHeight="1">
      <c r="A33" s="4"/>
      <c r="B33" s="283"/>
      <c r="C33" s="14"/>
      <c r="D33" s="18"/>
      <c r="E33" s="20"/>
      <c r="F33" s="18"/>
      <c r="G33" s="15"/>
      <c r="H33" s="18"/>
      <c r="I33" s="1444" t="s">
        <v>294</v>
      </c>
      <c r="J33" s="1442"/>
      <c r="K33" s="1442"/>
      <c r="L33" s="1442"/>
      <c r="M33" s="568"/>
      <c r="N33" s="385"/>
      <c r="O33" s="4"/>
      <c r="P33" s="125"/>
      <c r="Q33" s="125"/>
      <c r="R33" s="125"/>
    </row>
    <row r="34" spans="1:18" ht="14.25" customHeight="1">
      <c r="A34" s="4"/>
      <c r="B34" s="283"/>
      <c r="C34" s="14"/>
      <c r="D34" s="18"/>
      <c r="E34" s="20"/>
      <c r="F34" s="18"/>
      <c r="G34" s="15"/>
      <c r="H34" s="18"/>
      <c r="I34" s="229" t="s">
        <v>295</v>
      </c>
      <c r="J34" s="265"/>
      <c r="K34" s="265"/>
      <c r="L34" s="265"/>
      <c r="M34" s="568"/>
      <c r="N34" s="385"/>
      <c r="O34" s="4"/>
    </row>
    <row r="35" spans="1:18" s="125" customFormat="1" ht="14.25" customHeight="1">
      <c r="A35" s="4"/>
      <c r="B35" s="283"/>
      <c r="C35" s="14"/>
      <c r="D35" s="18"/>
      <c r="E35" s="20"/>
      <c r="F35" s="18"/>
      <c r="G35" s="448"/>
      <c r="H35" s="18"/>
      <c r="I35" s="229" t="s">
        <v>367</v>
      </c>
      <c r="J35" s="447"/>
      <c r="K35" s="447"/>
      <c r="L35" s="447"/>
      <c r="M35" s="568"/>
      <c r="N35" s="385"/>
      <c r="O35" s="4"/>
    </row>
    <row r="36" spans="1:18" ht="20.25" customHeight="1">
      <c r="A36" s="4"/>
      <c r="B36" s="283"/>
      <c r="C36" s="17"/>
      <c r="D36" s="18"/>
      <c r="E36" s="13"/>
      <c r="F36" s="16"/>
      <c r="G36" s="15"/>
      <c r="H36" s="16"/>
      <c r="I36" s="1448" t="s">
        <v>296</v>
      </c>
      <c r="J36" s="1448"/>
      <c r="K36" s="1448"/>
      <c r="L36" s="1448"/>
      <c r="M36" s="568"/>
      <c r="N36" s="386"/>
      <c r="O36" s="4"/>
    </row>
    <row r="37" spans="1:18" ht="12.75" customHeight="1">
      <c r="A37" s="4"/>
      <c r="B37" s="283"/>
      <c r="C37" s="17"/>
      <c r="D37" s="18"/>
      <c r="E37" s="13"/>
      <c r="F37" s="16"/>
      <c r="G37" s="15"/>
      <c r="H37" s="16"/>
      <c r="I37" s="266" t="s">
        <v>297</v>
      </c>
      <c r="J37" s="266"/>
      <c r="K37" s="266"/>
      <c r="L37" s="266"/>
      <c r="M37" s="568"/>
      <c r="N37" s="386"/>
      <c r="O37" s="4"/>
    </row>
    <row r="38" spans="1:18" ht="12.75" customHeight="1">
      <c r="A38" s="4"/>
      <c r="B38" s="283"/>
      <c r="C38" s="17"/>
      <c r="D38" s="18"/>
      <c r="E38" s="13"/>
      <c r="F38" s="16"/>
      <c r="G38" s="15"/>
      <c r="H38" s="16"/>
      <c r="I38" s="1448" t="s">
        <v>332</v>
      </c>
      <c r="J38" s="1448"/>
      <c r="K38" s="1448"/>
      <c r="L38" s="1448"/>
      <c r="M38" s="568"/>
      <c r="N38" s="386"/>
      <c r="O38" s="4"/>
    </row>
    <row r="39" spans="1:18" ht="17.25" customHeight="1">
      <c r="A39" s="4"/>
      <c r="B39" s="283"/>
      <c r="C39" s="14"/>
      <c r="D39" s="18"/>
      <c r="E39" s="20"/>
      <c r="F39" s="18"/>
      <c r="G39" s="15"/>
      <c r="H39" s="18"/>
      <c r="I39" s="1450" t="s">
        <v>481</v>
      </c>
      <c r="J39" s="1448"/>
      <c r="K39" s="1448"/>
      <c r="L39" s="1448"/>
      <c r="M39" s="568"/>
      <c r="N39" s="385"/>
      <c r="O39" s="4"/>
    </row>
    <row r="40" spans="1:18" ht="15" customHeight="1">
      <c r="A40" s="4"/>
      <c r="B40" s="283"/>
      <c r="C40" s="17"/>
      <c r="D40" s="18"/>
      <c r="E40" s="13"/>
      <c r="F40" s="16"/>
      <c r="G40" s="15"/>
      <c r="H40" s="16"/>
      <c r="I40" s="1450" t="s">
        <v>331</v>
      </c>
      <c r="J40" s="1448"/>
      <c r="K40" s="1448"/>
      <c r="L40" s="1448"/>
      <c r="M40" s="568"/>
      <c r="N40" s="386"/>
      <c r="O40" s="4"/>
    </row>
    <row r="41" spans="1:18" ht="10.5" customHeight="1">
      <c r="A41" s="4"/>
      <c r="B41" s="283"/>
      <c r="C41" s="17"/>
      <c r="D41" s="18"/>
      <c r="E41" s="13"/>
      <c r="F41" s="16"/>
      <c r="G41" s="15"/>
      <c r="H41" s="16"/>
      <c r="I41" s="266"/>
      <c r="J41" s="266"/>
      <c r="K41" s="266"/>
      <c r="L41" s="266"/>
      <c r="M41" s="568"/>
      <c r="N41" s="386"/>
      <c r="O41" s="4"/>
    </row>
    <row r="42" spans="1:18" ht="16.5" customHeight="1">
      <c r="A42" s="4"/>
      <c r="B42" s="283"/>
      <c r="C42" s="17"/>
      <c r="D42" s="18"/>
      <c r="E42" s="13"/>
      <c r="F42" s="16"/>
      <c r="G42" s="15"/>
      <c r="H42" s="16"/>
      <c r="I42" s="1443" t="s">
        <v>52</v>
      </c>
      <c r="J42" s="1438"/>
      <c r="K42" s="1438"/>
      <c r="L42" s="1438"/>
      <c r="M42" s="568"/>
      <c r="N42" s="386"/>
      <c r="O42" s="4"/>
    </row>
    <row r="43" spans="1:18" ht="10.5" customHeight="1">
      <c r="A43" s="4"/>
      <c r="B43" s="283"/>
      <c r="C43" s="14"/>
      <c r="D43" s="18"/>
      <c r="E43" s="20"/>
      <c r="F43" s="18"/>
      <c r="G43" s="15"/>
      <c r="H43" s="18"/>
      <c r="I43" s="1449"/>
      <c r="J43" s="1449"/>
      <c r="K43" s="1449"/>
      <c r="L43" s="1449"/>
      <c r="M43" s="568"/>
      <c r="N43" s="385"/>
      <c r="O43" s="4"/>
    </row>
    <row r="44" spans="1:18" ht="16.5" customHeight="1">
      <c r="A44" s="4"/>
      <c r="B44" s="283"/>
      <c r="C44" s="17"/>
      <c r="D44" s="18"/>
      <c r="E44" s="13"/>
      <c r="F44" s="16"/>
      <c r="G44" s="15"/>
      <c r="H44" s="16"/>
      <c r="I44" s="1442" t="s">
        <v>23</v>
      </c>
      <c r="J44" s="1442"/>
      <c r="K44" s="1442"/>
      <c r="L44" s="1442"/>
      <c r="M44" s="568"/>
      <c r="N44" s="386"/>
      <c r="O44" s="4"/>
    </row>
    <row r="45" spans="1:18" ht="10.5" customHeight="1">
      <c r="A45" s="4"/>
      <c r="B45" s="283"/>
      <c r="C45" s="17"/>
      <c r="D45" s="18"/>
      <c r="E45" s="13"/>
      <c r="F45" s="16"/>
      <c r="G45" s="15"/>
      <c r="H45" s="16"/>
      <c r="I45" s="265"/>
      <c r="J45" s="265"/>
      <c r="K45" s="265"/>
      <c r="L45" s="265"/>
      <c r="M45" s="568"/>
      <c r="N45" s="386"/>
      <c r="O45" s="4"/>
    </row>
    <row r="46" spans="1:18" ht="16.5" customHeight="1">
      <c r="A46" s="4"/>
      <c r="B46" s="283"/>
      <c r="C46" s="14"/>
      <c r="D46" s="18"/>
      <c r="E46" s="20"/>
      <c r="F46" s="18"/>
      <c r="G46" s="15"/>
      <c r="H46" s="18"/>
      <c r="I46" s="1438" t="s">
        <v>19</v>
      </c>
      <c r="J46" s="1438"/>
      <c r="K46" s="1438"/>
      <c r="L46" s="1438"/>
      <c r="M46" s="568"/>
      <c r="N46" s="385"/>
      <c r="O46" s="4"/>
    </row>
    <row r="47" spans="1:18" ht="10.5" customHeight="1">
      <c r="A47" s="4"/>
      <c r="B47" s="283"/>
      <c r="C47" s="14"/>
      <c r="D47" s="18"/>
      <c r="E47" s="20"/>
      <c r="F47" s="18"/>
      <c r="G47" s="15"/>
      <c r="H47" s="18"/>
      <c r="I47" s="268"/>
      <c r="J47" s="268"/>
      <c r="K47" s="268"/>
      <c r="L47" s="268"/>
      <c r="M47" s="568"/>
      <c r="N47" s="385"/>
      <c r="O47" s="4"/>
    </row>
    <row r="48" spans="1:18" ht="16.5" customHeight="1">
      <c r="A48" s="4"/>
      <c r="B48" s="283"/>
      <c r="C48" s="961"/>
      <c r="D48" s="18"/>
      <c r="E48" s="13"/>
      <c r="F48" s="16"/>
      <c r="G48" s="15"/>
      <c r="H48" s="16"/>
      <c r="I48" s="1437" t="s">
        <v>10</v>
      </c>
      <c r="J48" s="1437"/>
      <c r="K48" s="1437"/>
      <c r="L48" s="1437"/>
      <c r="M48" s="568"/>
      <c r="N48" s="386"/>
      <c r="O48" s="4"/>
    </row>
    <row r="49" spans="1:15" ht="5.25" customHeight="1">
      <c r="A49" s="4"/>
      <c r="B49" s="283"/>
      <c r="C49" s="17"/>
      <c r="D49" s="18"/>
      <c r="E49" s="13"/>
      <c r="F49" s="16"/>
      <c r="G49" s="15"/>
      <c r="H49" s="16"/>
      <c r="I49" s="269"/>
      <c r="J49" s="269"/>
      <c r="K49" s="269"/>
      <c r="L49" s="269"/>
      <c r="M49" s="568"/>
      <c r="N49" s="386"/>
      <c r="O49" s="4"/>
    </row>
    <row r="50" spans="1:15" ht="12.75" customHeight="1">
      <c r="A50" s="4"/>
      <c r="B50" s="283"/>
      <c r="C50" s="17"/>
      <c r="D50" s="18"/>
      <c r="E50" s="13"/>
      <c r="F50" s="16"/>
      <c r="G50" s="15"/>
      <c r="H50" s="16"/>
      <c r="I50" s="8"/>
      <c r="J50" s="8"/>
      <c r="K50" s="8"/>
      <c r="L50" s="8"/>
      <c r="M50" s="542"/>
      <c r="N50" s="5"/>
      <c r="O50" s="4"/>
    </row>
    <row r="51" spans="1:15" ht="27.75" customHeight="1">
      <c r="A51" s="4"/>
      <c r="B51" s="283"/>
      <c r="C51" s="3"/>
      <c r="D51" s="8"/>
      <c r="E51" s="5"/>
      <c r="F51" s="2"/>
      <c r="G51" s="6"/>
      <c r="H51" s="2"/>
      <c r="I51" s="33"/>
      <c r="J51" s="33"/>
      <c r="K51" s="8"/>
      <c r="L51" s="8"/>
      <c r="M51" s="2"/>
      <c r="N51" s="5"/>
      <c r="O51" s="4"/>
    </row>
    <row r="52" spans="1:15" ht="20.25" customHeight="1">
      <c r="A52" s="4"/>
      <c r="B52" s="283"/>
      <c r="C52" s="5"/>
      <c r="D52" s="5"/>
      <c r="E52" s="5"/>
      <c r="F52" s="5"/>
      <c r="G52" s="5"/>
      <c r="H52" s="5"/>
      <c r="I52" s="5"/>
      <c r="J52" s="5"/>
      <c r="K52" s="5"/>
      <c r="L52" s="5"/>
      <c r="M52" s="5"/>
      <c r="N52" s="5"/>
      <c r="O52" s="4"/>
    </row>
    <row r="53" spans="1:15">
      <c r="A53" s="4"/>
      <c r="B53" s="443">
        <v>2</v>
      </c>
      <c r="C53" s="1435">
        <v>41821</v>
      </c>
      <c r="D53" s="1435"/>
      <c r="E53" s="1435"/>
      <c r="F53" s="1435"/>
      <c r="G53" s="1435"/>
      <c r="H53" s="1435"/>
      <c r="I53" s="8"/>
      <c r="J53" s="8"/>
      <c r="K53" s="8"/>
      <c r="L53" s="8"/>
      <c r="M53" s="8"/>
      <c r="O53" s="4"/>
    </row>
    <row r="64" spans="1:15" ht="8.25" customHeight="1"/>
    <row r="66" spans="13:14" ht="9" customHeight="1">
      <c r="N66" s="9"/>
    </row>
    <row r="67" spans="13:14" ht="8.25" customHeight="1">
      <c r="M67" s="1436"/>
      <c r="N67" s="1436"/>
    </row>
    <row r="68" spans="13:14" ht="9.75" customHeight="1"/>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9">
    <mergeCell ref="I31:J31"/>
    <mergeCell ref="C4:H21"/>
    <mergeCell ref="F1:H1"/>
    <mergeCell ref="I44:L44"/>
    <mergeCell ref="I42:L42"/>
    <mergeCell ref="I33:L33"/>
    <mergeCell ref="K31:L31"/>
    <mergeCell ref="C2:G2"/>
    <mergeCell ref="C3:G3"/>
    <mergeCell ref="I36:L36"/>
    <mergeCell ref="I38:L38"/>
    <mergeCell ref="I43:L43"/>
    <mergeCell ref="I39:L39"/>
    <mergeCell ref="I40:L40"/>
    <mergeCell ref="C53:E53"/>
    <mergeCell ref="F53:H53"/>
    <mergeCell ref="M67:N67"/>
    <mergeCell ref="I48:L48"/>
    <mergeCell ref="I46:L46"/>
  </mergeCells>
  <phoneticPr fontId="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sheetPr codeName="Folha22" enableFormatConditionsCalculation="0">
    <tabColor indexed="55"/>
  </sheetPr>
  <dimension ref="A1:BF86"/>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273"/>
      <c r="C1" s="273"/>
      <c r="D1" s="273"/>
      <c r="E1" s="273"/>
      <c r="F1" s="273"/>
      <c r="G1" s="274"/>
      <c r="H1" s="274"/>
      <c r="I1" s="274"/>
      <c r="J1" s="274"/>
      <c r="K1" s="274"/>
      <c r="L1" s="274"/>
      <c r="M1" s="274"/>
      <c r="N1" s="274"/>
      <c r="O1" s="274"/>
      <c r="P1" s="274"/>
      <c r="Q1" s="274"/>
      <c r="R1" s="274"/>
      <c r="S1" s="274"/>
      <c r="T1" s="274"/>
      <c r="U1" s="274"/>
      <c r="V1" s="274"/>
      <c r="W1" s="274"/>
      <c r="X1" s="1529" t="s">
        <v>368</v>
      </c>
      <c r="Y1" s="1529"/>
      <c r="Z1" s="1529"/>
      <c r="AA1" s="1529"/>
      <c r="AB1" s="1529"/>
      <c r="AC1" s="1529"/>
      <c r="AD1" s="1529"/>
      <c r="AE1" s="1529"/>
      <c r="AF1" s="1529"/>
      <c r="AG1" s="4"/>
      <c r="AH1" s="27"/>
      <c r="AI1" s="27"/>
      <c r="AJ1" s="27"/>
      <c r="AK1" s="27"/>
      <c r="AL1" s="27"/>
      <c r="AM1" s="27"/>
    </row>
    <row r="2" spans="1:57" ht="6" customHeight="1">
      <c r="A2" s="275"/>
      <c r="B2" s="1532"/>
      <c r="C2" s="1532"/>
      <c r="D2" s="1532"/>
      <c r="E2" s="21"/>
      <c r="F2" s="21"/>
      <c r="G2" s="21"/>
      <c r="H2" s="21"/>
      <c r="I2" s="21"/>
      <c r="J2" s="272"/>
      <c r="K2" s="272"/>
      <c r="L2" s="272"/>
      <c r="M2" s="272"/>
      <c r="N2" s="272"/>
      <c r="O2" s="272"/>
      <c r="P2" s="272"/>
      <c r="Q2" s="272"/>
      <c r="R2" s="272"/>
      <c r="S2" s="272"/>
      <c r="T2" s="272"/>
      <c r="U2" s="272"/>
      <c r="V2" s="272"/>
      <c r="W2" s="272"/>
      <c r="X2" s="272"/>
      <c r="Y2" s="272"/>
      <c r="Z2" s="8"/>
      <c r="AA2" s="8"/>
      <c r="AB2" s="8"/>
      <c r="AC2" s="8"/>
      <c r="AD2" s="8"/>
      <c r="AE2" s="8"/>
      <c r="AF2" s="8"/>
      <c r="AG2" s="4"/>
      <c r="AH2" s="27"/>
      <c r="AI2" s="27"/>
      <c r="AJ2" s="27"/>
      <c r="AK2" s="27"/>
      <c r="AL2" s="27"/>
      <c r="AM2" s="27"/>
    </row>
    <row r="3" spans="1:57" ht="12" customHeight="1">
      <c r="A3" s="275"/>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4"/>
      <c r="AH3" s="27"/>
      <c r="AI3" s="27"/>
      <c r="AJ3" s="27"/>
      <c r="AK3" s="27"/>
      <c r="AL3" s="27"/>
      <c r="AM3" s="27"/>
    </row>
    <row r="4" spans="1:57" s="12" customFormat="1" ht="13.5" customHeight="1">
      <c r="A4" s="276"/>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11"/>
      <c r="AH4" s="66"/>
      <c r="AI4" s="66"/>
      <c r="AJ4" s="66"/>
      <c r="AK4" s="66"/>
      <c r="AL4" s="66"/>
      <c r="AM4" s="66"/>
    </row>
    <row r="5" spans="1:57" ht="3.75" customHeight="1">
      <c r="A5" s="275"/>
      <c r="B5" s="8"/>
      <c r="C5" s="13"/>
      <c r="D5" s="13"/>
      <c r="E5" s="13"/>
      <c r="F5" s="1694"/>
      <c r="G5" s="1694"/>
      <c r="H5" s="1694"/>
      <c r="I5" s="1694"/>
      <c r="J5" s="1694"/>
      <c r="K5" s="1694"/>
      <c r="L5" s="1694"/>
      <c r="M5" s="13"/>
      <c r="N5" s="13"/>
      <c r="O5" s="13"/>
      <c r="P5" s="13"/>
      <c r="Q5" s="13"/>
      <c r="R5" s="5"/>
      <c r="S5" s="5"/>
      <c r="T5" s="5"/>
      <c r="U5" s="79"/>
      <c r="V5" s="5"/>
      <c r="W5" s="5"/>
      <c r="X5" s="5"/>
      <c r="Y5" s="5"/>
      <c r="Z5" s="5"/>
      <c r="AA5" s="5"/>
      <c r="AB5" s="5"/>
      <c r="AC5" s="5"/>
      <c r="AD5" s="5"/>
      <c r="AE5" s="5"/>
      <c r="AF5" s="8"/>
      <c r="AG5" s="4"/>
      <c r="AH5" s="27"/>
      <c r="AI5" s="27"/>
      <c r="AJ5" s="27"/>
      <c r="AK5" s="27"/>
      <c r="AL5" s="27"/>
      <c r="AM5" s="27"/>
    </row>
    <row r="6" spans="1:57" ht="9.75" customHeight="1">
      <c r="A6" s="275"/>
      <c r="B6" s="8"/>
      <c r="C6" s="13"/>
      <c r="D6" s="13"/>
      <c r="E6" s="15"/>
      <c r="F6" s="1691"/>
      <c r="G6" s="1691"/>
      <c r="H6" s="1691"/>
      <c r="I6" s="1691"/>
      <c r="J6" s="1691"/>
      <c r="K6" s="1691"/>
      <c r="L6" s="1691"/>
      <c r="M6" s="1691"/>
      <c r="N6" s="1691"/>
      <c r="O6" s="1691"/>
      <c r="P6" s="1691"/>
      <c r="Q6" s="1691"/>
      <c r="R6" s="1691"/>
      <c r="S6" s="1691"/>
      <c r="T6" s="1691"/>
      <c r="U6" s="1691"/>
      <c r="V6" s="1691"/>
      <c r="W6" s="15"/>
      <c r="X6" s="1691"/>
      <c r="Y6" s="1691"/>
      <c r="Z6" s="1691"/>
      <c r="AA6" s="1691"/>
      <c r="AB6" s="1691"/>
      <c r="AC6" s="1691"/>
      <c r="AD6" s="1691"/>
      <c r="AE6" s="15"/>
      <c r="AF6" s="8"/>
      <c r="AG6" s="4"/>
      <c r="AH6" s="27"/>
      <c r="AI6" s="27"/>
      <c r="AJ6" s="27"/>
      <c r="AK6" s="27"/>
      <c r="AL6" s="27"/>
      <c r="AM6" s="27"/>
    </row>
    <row r="7" spans="1:57" ht="12.75" customHeight="1">
      <c r="A7" s="275"/>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4"/>
      <c r="AH7" s="27"/>
      <c r="AI7" s="108"/>
      <c r="AJ7" s="108"/>
      <c r="AK7" s="108"/>
      <c r="AL7" s="27"/>
      <c r="AM7" s="27"/>
    </row>
    <row r="8" spans="1:57" s="80" customFormat="1" ht="15" customHeight="1">
      <c r="A8" s="436"/>
      <c r="B8" s="99"/>
      <c r="C8" s="77"/>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93"/>
      <c r="AG8" s="76"/>
      <c r="AH8" s="101"/>
      <c r="AI8" s="108"/>
      <c r="AJ8" s="108"/>
      <c r="AK8" s="108"/>
      <c r="AL8" s="90"/>
      <c r="AM8" s="90"/>
      <c r="AN8" s="12"/>
      <c r="AO8" s="12"/>
      <c r="AP8" s="12"/>
      <c r="AQ8" s="12"/>
      <c r="AR8"/>
      <c r="AS8" s="26"/>
      <c r="AT8" s="12"/>
      <c r="AU8" s="12"/>
      <c r="AV8" s="12"/>
      <c r="AW8" s="12"/>
      <c r="AX8" s="12"/>
      <c r="AY8" s="12"/>
      <c r="AZ8" s="12"/>
      <c r="BA8" s="12"/>
      <c r="BB8" s="12"/>
      <c r="BC8" s="12"/>
      <c r="BD8" s="12"/>
      <c r="BE8" s="12"/>
    </row>
    <row r="9" spans="1:57" ht="12" customHeight="1">
      <c r="A9" s="275"/>
      <c r="B9" s="8"/>
      <c r="C9" s="55"/>
      <c r="D9" s="18"/>
      <c r="E9" s="94"/>
      <c r="F9" s="94"/>
      <c r="G9" s="94"/>
      <c r="H9" s="94"/>
      <c r="I9" s="94"/>
      <c r="J9" s="94"/>
      <c r="K9" s="94"/>
      <c r="L9" s="94"/>
      <c r="M9" s="94"/>
      <c r="N9" s="94"/>
      <c r="O9" s="94"/>
      <c r="P9" s="94"/>
      <c r="Q9" s="94"/>
      <c r="R9" s="94"/>
      <c r="S9" s="94"/>
      <c r="T9" s="94"/>
      <c r="U9" s="94"/>
      <c r="V9" s="94"/>
      <c r="W9" s="94"/>
      <c r="X9" s="94"/>
      <c r="Y9" s="94"/>
      <c r="Z9" s="94"/>
      <c r="AA9" s="94"/>
      <c r="AB9" s="32"/>
      <c r="AC9" s="94"/>
      <c r="AD9" s="32"/>
      <c r="AE9" s="94"/>
      <c r="AF9" s="5"/>
      <c r="AG9" s="4"/>
      <c r="AH9" s="27"/>
      <c r="AI9" s="108"/>
      <c r="AJ9" s="108"/>
      <c r="AK9" s="108"/>
      <c r="AL9" s="27"/>
      <c r="AM9" s="27"/>
      <c r="AS9" s="26"/>
    </row>
    <row r="10" spans="1:57" ht="12" customHeight="1">
      <c r="A10" s="275"/>
      <c r="B10" s="8"/>
      <c r="C10" s="55"/>
      <c r="D10" s="18"/>
      <c r="E10" s="94"/>
      <c r="F10" s="94"/>
      <c r="G10" s="94"/>
      <c r="H10" s="94"/>
      <c r="I10" s="94"/>
      <c r="J10" s="94"/>
      <c r="K10" s="94"/>
      <c r="L10" s="94"/>
      <c r="M10" s="94"/>
      <c r="N10" s="94"/>
      <c r="O10" s="94"/>
      <c r="P10" s="94"/>
      <c r="Q10" s="94"/>
      <c r="R10" s="94"/>
      <c r="S10" s="94"/>
      <c r="T10" s="94"/>
      <c r="U10" s="94"/>
      <c r="V10" s="94"/>
      <c r="W10" s="94"/>
      <c r="X10" s="94"/>
      <c r="Y10" s="94"/>
      <c r="Z10" s="94"/>
      <c r="AA10" s="94"/>
      <c r="AB10" s="32"/>
      <c r="AC10" s="94"/>
      <c r="AD10" s="32"/>
      <c r="AE10" s="94"/>
      <c r="AF10" s="5"/>
      <c r="AG10" s="4"/>
      <c r="AH10" s="27"/>
      <c r="AI10" s="108"/>
      <c r="AJ10" s="108"/>
      <c r="AK10" s="108"/>
      <c r="AL10" s="27"/>
      <c r="AM10" s="27"/>
      <c r="AS10" s="26"/>
    </row>
    <row r="11" spans="1:57" ht="12" customHeight="1">
      <c r="A11" s="275"/>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4"/>
      <c r="AH11" s="27"/>
      <c r="AI11" s="108"/>
      <c r="AJ11" s="108"/>
      <c r="AK11" s="108"/>
      <c r="AL11" s="27"/>
      <c r="AM11" s="27"/>
      <c r="AS11" s="26"/>
    </row>
    <row r="12" spans="1:57" ht="12" customHeight="1">
      <c r="A12" s="275"/>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4"/>
      <c r="AH12" s="27"/>
      <c r="AI12" s="27"/>
      <c r="AJ12" s="27"/>
      <c r="AK12" s="27"/>
      <c r="AL12" s="27"/>
      <c r="AM12" s="27"/>
      <c r="AS12" s="26"/>
    </row>
    <row r="13" spans="1:57" ht="12" customHeight="1">
      <c r="A13" s="275"/>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4"/>
      <c r="AH13" s="27"/>
      <c r="AI13" s="27"/>
      <c r="AJ13" s="27"/>
      <c r="AK13" s="27"/>
      <c r="AL13" s="27"/>
      <c r="AM13" s="27"/>
    </row>
    <row r="14" spans="1:57" ht="12" customHeight="1">
      <c r="A14" s="275"/>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4"/>
      <c r="AH14" s="27"/>
      <c r="AI14" s="27"/>
      <c r="AJ14" s="27"/>
      <c r="AK14" s="27"/>
      <c r="AL14" s="27"/>
      <c r="AM14" s="27"/>
    </row>
    <row r="15" spans="1:57" ht="12" customHeight="1">
      <c r="A15" s="275"/>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4"/>
      <c r="AH15" s="27"/>
      <c r="AI15" s="27"/>
      <c r="AJ15" s="27"/>
      <c r="AK15" s="27"/>
      <c r="AL15" s="27"/>
      <c r="AM15" s="27"/>
    </row>
    <row r="16" spans="1:57" ht="12" customHeight="1">
      <c r="A16" s="275"/>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4"/>
      <c r="AH16" s="27"/>
      <c r="AI16" s="27"/>
      <c r="AJ16" s="27"/>
      <c r="AK16" s="27"/>
      <c r="AL16" s="27"/>
      <c r="AM16" s="27"/>
    </row>
    <row r="17" spans="1:53" ht="12" customHeight="1">
      <c r="A17" s="275"/>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4"/>
      <c r="AH17" s="27"/>
      <c r="AI17" s="27"/>
      <c r="AJ17" s="27"/>
      <c r="AK17" s="27"/>
      <c r="AL17" s="27"/>
      <c r="AM17" s="27"/>
    </row>
    <row r="18" spans="1:53" ht="12" customHeight="1">
      <c r="A18" s="275"/>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4"/>
      <c r="AH18" s="27"/>
      <c r="AI18" s="27"/>
      <c r="AJ18" s="27"/>
      <c r="AK18" s="27"/>
      <c r="AL18" s="27"/>
      <c r="AM18" s="27"/>
    </row>
    <row r="19" spans="1:53" ht="12" customHeight="1">
      <c r="A19" s="275"/>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4"/>
      <c r="AH19" s="27"/>
      <c r="AI19" s="27"/>
      <c r="AJ19" s="27"/>
      <c r="AK19" s="27"/>
      <c r="AL19" s="27"/>
      <c r="AM19" s="27"/>
    </row>
    <row r="20" spans="1:53" ht="12" customHeight="1">
      <c r="A20" s="275"/>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4"/>
      <c r="AH20" s="27"/>
      <c r="AI20" s="27"/>
      <c r="AJ20" s="27"/>
      <c r="AK20" s="27"/>
      <c r="AL20" s="27"/>
      <c r="AM20" s="27"/>
    </row>
    <row r="21" spans="1:53" ht="12" customHeight="1">
      <c r="A21" s="275"/>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4"/>
      <c r="AH21" s="27"/>
      <c r="AI21" s="27"/>
      <c r="AJ21" s="27"/>
      <c r="AK21" s="27"/>
      <c r="AL21" s="27"/>
      <c r="AM21" s="27"/>
    </row>
    <row r="22" spans="1:53" ht="12" customHeight="1">
      <c r="A22" s="275"/>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4"/>
      <c r="AH22" s="27"/>
      <c r="AI22" s="27"/>
      <c r="AJ22" s="27"/>
      <c r="AK22" s="27"/>
      <c r="AL22" s="27"/>
      <c r="AM22" s="27"/>
    </row>
    <row r="23" spans="1:53" ht="12" customHeight="1">
      <c r="A23" s="275"/>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4"/>
      <c r="AH23" s="27"/>
      <c r="AI23" s="27"/>
      <c r="AJ23" s="27"/>
      <c r="AK23" s="27"/>
      <c r="AL23" s="27"/>
      <c r="AM23" s="27"/>
    </row>
    <row r="24" spans="1:53" ht="12" customHeight="1">
      <c r="A24" s="275"/>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4"/>
      <c r="AH24" s="27"/>
      <c r="AI24" s="27"/>
      <c r="AJ24" s="27"/>
      <c r="AK24" s="27"/>
      <c r="AL24" s="27"/>
      <c r="AM24" s="27"/>
    </row>
    <row r="25" spans="1:53" ht="12" customHeight="1">
      <c r="A25" s="275"/>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4"/>
      <c r="AH25" s="27"/>
      <c r="AI25" s="27"/>
      <c r="AJ25" s="27"/>
      <c r="AK25" s="27"/>
      <c r="AL25" s="27"/>
      <c r="AM25" s="27"/>
    </row>
    <row r="26" spans="1:53" ht="12" customHeight="1">
      <c r="A26" s="275"/>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4"/>
      <c r="AH26" s="27"/>
      <c r="AI26" s="27"/>
      <c r="AJ26" s="27"/>
      <c r="AK26" s="27"/>
      <c r="AL26" s="27"/>
      <c r="AM26" s="27"/>
    </row>
    <row r="27" spans="1:53" ht="12" customHeight="1">
      <c r="A27" s="275"/>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4"/>
      <c r="AH27" s="27"/>
      <c r="AI27" s="27"/>
      <c r="AJ27" s="27"/>
      <c r="AK27" s="27"/>
      <c r="AL27" s="27"/>
      <c r="AM27" s="27"/>
    </row>
    <row r="28" spans="1:53" ht="12" customHeight="1">
      <c r="A28" s="275"/>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4"/>
      <c r="AH28" s="27"/>
      <c r="AI28" s="27"/>
      <c r="AJ28" s="27"/>
      <c r="AK28" s="27"/>
      <c r="AL28" s="27"/>
      <c r="AM28" s="27"/>
      <c r="AR28" s="28"/>
      <c r="AS28" s="64"/>
    </row>
    <row r="29" spans="1:53" ht="6" customHeight="1">
      <c r="A29" s="275"/>
      <c r="B29" s="8"/>
      <c r="C29" s="55"/>
      <c r="D29" s="18"/>
      <c r="E29" s="18"/>
      <c r="F29" s="18"/>
      <c r="G29" s="18"/>
      <c r="H29" s="18"/>
      <c r="I29" s="18"/>
      <c r="J29" s="18"/>
      <c r="K29" s="18"/>
      <c r="L29" s="18"/>
      <c r="M29" s="18"/>
      <c r="N29" s="18"/>
      <c r="O29" s="18"/>
      <c r="P29" s="18"/>
      <c r="Q29" s="18"/>
      <c r="R29" s="16"/>
      <c r="S29" s="16"/>
      <c r="T29" s="16"/>
      <c r="U29" s="16"/>
      <c r="V29" s="24"/>
      <c r="W29" s="16"/>
      <c r="X29" s="16"/>
      <c r="Y29" s="16"/>
      <c r="Z29" s="16"/>
      <c r="AA29" s="16"/>
      <c r="AB29" s="16"/>
      <c r="AC29" s="16"/>
      <c r="AD29" s="16"/>
      <c r="AE29" s="16"/>
      <c r="AF29" s="5"/>
      <c r="AG29" s="4"/>
      <c r="AH29" s="27"/>
      <c r="AI29" s="27"/>
      <c r="AJ29" s="27"/>
      <c r="AK29" s="27"/>
      <c r="AL29" s="27"/>
      <c r="AM29" s="27"/>
    </row>
    <row r="30" spans="1:53" ht="6" customHeight="1">
      <c r="A30" s="275"/>
      <c r="B30" s="8"/>
      <c r="C30" s="69"/>
      <c r="D30" s="18"/>
      <c r="E30" s="18"/>
      <c r="F30" s="18"/>
      <c r="G30" s="18"/>
      <c r="H30" s="18"/>
      <c r="I30" s="18"/>
      <c r="J30" s="18"/>
      <c r="K30" s="18"/>
      <c r="L30" s="18"/>
      <c r="M30" s="18"/>
      <c r="N30" s="18"/>
      <c r="O30" s="18"/>
      <c r="P30" s="18"/>
      <c r="Q30" s="18"/>
      <c r="R30" s="16"/>
      <c r="S30" s="16"/>
      <c r="T30" s="16"/>
      <c r="U30" s="16"/>
      <c r="V30" s="24"/>
      <c r="W30" s="16"/>
      <c r="X30" s="16"/>
      <c r="Y30" s="16"/>
      <c r="Z30" s="16"/>
      <c r="AA30" s="16"/>
      <c r="AB30" s="16"/>
      <c r="AC30" s="16"/>
      <c r="AD30" s="16"/>
      <c r="AE30" s="16"/>
      <c r="AF30" s="5"/>
      <c r="AG30" s="4"/>
      <c r="AH30" s="27"/>
      <c r="AI30" s="27"/>
      <c r="AJ30" s="27"/>
      <c r="AK30" s="27"/>
      <c r="AL30" s="27"/>
      <c r="AM30" s="27"/>
    </row>
    <row r="31" spans="1:53" ht="9" customHeight="1">
      <c r="A31" s="275"/>
      <c r="B31" s="8"/>
      <c r="C31" s="61"/>
      <c r="D31" s="61"/>
      <c r="E31" s="61"/>
      <c r="F31" s="61"/>
      <c r="G31" s="61"/>
      <c r="H31" s="61"/>
      <c r="I31" s="61"/>
      <c r="J31" s="18"/>
      <c r="K31" s="18"/>
      <c r="L31" s="18"/>
      <c r="M31" s="18"/>
      <c r="N31" s="18"/>
      <c r="O31" s="18"/>
      <c r="P31" s="18"/>
      <c r="Q31" s="18"/>
      <c r="R31" s="16"/>
      <c r="S31" s="16"/>
      <c r="T31" s="16"/>
      <c r="U31" s="16"/>
      <c r="V31" s="24"/>
      <c r="W31" s="16"/>
      <c r="X31" s="16"/>
      <c r="Y31" s="16"/>
      <c r="Z31" s="16"/>
      <c r="AA31" s="16"/>
      <c r="AB31" s="16"/>
      <c r="AC31" s="16"/>
      <c r="AD31" s="16"/>
      <c r="AE31" s="16"/>
      <c r="AF31" s="5"/>
      <c r="AG31" s="4"/>
      <c r="AH31" s="27"/>
      <c r="AI31" s="27"/>
      <c r="AJ31" s="27"/>
      <c r="AK31" s="27"/>
      <c r="AL31" s="27"/>
      <c r="AM31" s="27"/>
    </row>
    <row r="32" spans="1:53" ht="12.75" customHeight="1">
      <c r="A32" s="275"/>
      <c r="B32" s="8"/>
      <c r="C32" s="55"/>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4"/>
      <c r="AH32" s="102"/>
      <c r="AI32" s="103"/>
      <c r="AJ32" s="103"/>
      <c r="AK32" s="103"/>
      <c r="AL32" s="104"/>
      <c r="AM32" s="102"/>
      <c r="AN32" s="31"/>
      <c r="AO32" s="31"/>
      <c r="AP32" s="31"/>
      <c r="AQ32" s="31"/>
      <c r="AR32" s="31"/>
      <c r="AS32" s="31"/>
      <c r="AT32" s="31"/>
      <c r="AU32" s="31"/>
      <c r="AV32" s="31"/>
      <c r="AW32" s="31"/>
      <c r="AX32" s="31"/>
      <c r="AY32" s="31"/>
      <c r="AZ32" s="31"/>
      <c r="BA32" s="31"/>
    </row>
    <row r="33" spans="1:58" ht="12.75" customHeight="1">
      <c r="A33" s="275"/>
      <c r="B33" s="8"/>
      <c r="C33" s="55"/>
      <c r="D33" s="18"/>
      <c r="E33" s="18"/>
      <c r="F33" s="18"/>
      <c r="G33" s="18"/>
      <c r="H33" s="18"/>
      <c r="I33" s="18"/>
      <c r="J33" s="18"/>
      <c r="K33" s="18"/>
      <c r="L33" s="18"/>
      <c r="M33" s="18"/>
      <c r="N33" s="18"/>
      <c r="O33" s="18"/>
      <c r="P33" s="18"/>
      <c r="Q33" s="18"/>
      <c r="R33" s="16"/>
      <c r="S33" s="16"/>
      <c r="T33" s="16"/>
      <c r="U33" s="16"/>
      <c r="V33" s="24"/>
      <c r="W33" s="16"/>
      <c r="X33" s="16"/>
      <c r="Y33" s="16"/>
      <c r="Z33" s="16"/>
      <c r="AA33" s="16"/>
      <c r="AB33" s="16"/>
      <c r="AC33" s="16"/>
      <c r="AD33" s="16"/>
      <c r="AE33" s="16"/>
      <c r="AF33" s="5"/>
      <c r="AG33" s="4"/>
      <c r="AH33" s="102"/>
      <c r="AI33" s="27"/>
      <c r="AJ33" s="27"/>
      <c r="AK33" s="27"/>
      <c r="AL33" s="27"/>
      <c r="AM33" s="27"/>
    </row>
    <row r="34" spans="1:58" ht="15.75" customHeight="1">
      <c r="A34" s="275"/>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4"/>
      <c r="AH34" s="102"/>
      <c r="AI34" s="27"/>
      <c r="AJ34" s="27"/>
      <c r="AK34" s="27"/>
      <c r="AL34" s="27"/>
      <c r="AM34" s="27"/>
    </row>
    <row r="35" spans="1:58" ht="20.25" customHeight="1">
      <c r="A35" s="275"/>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4"/>
      <c r="AH35" s="105"/>
      <c r="AI35" s="27"/>
      <c r="AJ35" s="27"/>
      <c r="AK35" s="27"/>
      <c r="AL35" s="27"/>
      <c r="AM35" s="27"/>
    </row>
    <row r="36" spans="1:58" ht="15.75" customHeight="1">
      <c r="A36" s="275"/>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4"/>
      <c r="AH36" s="102"/>
      <c r="AI36" s="27"/>
      <c r="AJ36" s="27"/>
      <c r="AK36" s="27"/>
      <c r="AL36" s="27"/>
      <c r="AM36" s="27"/>
    </row>
    <row r="37" spans="1:58" ht="12.75" customHeight="1">
      <c r="A37" s="275"/>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4"/>
      <c r="AH37" s="102"/>
      <c r="AI37" s="27"/>
      <c r="AJ37" s="27"/>
      <c r="AK37" s="27"/>
      <c r="AL37" s="27"/>
      <c r="AM37" s="27"/>
    </row>
    <row r="38" spans="1:58" ht="12" customHeight="1">
      <c r="A38" s="275"/>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4"/>
      <c r="AH38" s="102"/>
      <c r="AI38" s="27"/>
      <c r="AJ38" s="27"/>
      <c r="AK38" s="27"/>
      <c r="AL38" s="27"/>
      <c r="AM38" s="27"/>
    </row>
    <row r="39" spans="1:58" ht="12.75" customHeight="1">
      <c r="A39" s="275"/>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4"/>
      <c r="AH39" s="102"/>
      <c r="AI39" s="27"/>
      <c r="AJ39" s="27"/>
      <c r="AK39" s="27"/>
      <c r="AL39" s="27"/>
      <c r="AM39" s="27"/>
    </row>
    <row r="40" spans="1:58" ht="12.75" customHeight="1">
      <c r="A40" s="275"/>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4"/>
      <c r="AH40" s="102"/>
      <c r="AI40" s="27"/>
      <c r="AJ40" s="27"/>
      <c r="AK40" s="27"/>
      <c r="AL40" s="27"/>
      <c r="AM40" s="27"/>
    </row>
    <row r="41" spans="1:58" ht="10.5" customHeight="1">
      <c r="A41" s="275"/>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4"/>
      <c r="AH41" s="102"/>
      <c r="AI41" s="27"/>
      <c r="AJ41" s="27"/>
      <c r="AK41" s="27"/>
      <c r="AL41" s="27"/>
      <c r="AM41" s="27"/>
    </row>
    <row r="42" spans="1:58" ht="19.5" customHeight="1">
      <c r="A42" s="275"/>
      <c r="B42" s="8"/>
      <c r="C42" s="8"/>
      <c r="D42" s="8"/>
      <c r="E42" s="8"/>
      <c r="F42" s="8"/>
      <c r="G42" s="8"/>
      <c r="H42" s="8"/>
      <c r="I42" s="8"/>
      <c r="J42" s="8"/>
      <c r="K42" s="8"/>
      <c r="L42" s="8"/>
      <c r="M42" s="8"/>
      <c r="N42" s="8"/>
      <c r="O42" s="8"/>
      <c r="P42" s="8"/>
      <c r="Q42" s="8"/>
      <c r="R42" s="72"/>
      <c r="S42" s="72"/>
      <c r="T42" s="8"/>
      <c r="U42" s="8"/>
      <c r="V42" s="8"/>
      <c r="W42" s="8"/>
      <c r="X42" s="8"/>
      <c r="Y42" s="8"/>
      <c r="Z42" s="8"/>
      <c r="AA42" s="8"/>
      <c r="AB42" s="22"/>
      <c r="AC42" s="8"/>
      <c r="AD42" s="22"/>
      <c r="AE42" s="8"/>
      <c r="AF42" s="5"/>
      <c r="AG42" s="4"/>
      <c r="AH42" s="27"/>
      <c r="AI42" s="67"/>
      <c r="AJ42" s="27"/>
      <c r="AK42" s="27"/>
      <c r="AL42" s="27"/>
      <c r="AM42" s="27"/>
    </row>
    <row r="43" spans="1:58" ht="9" customHeight="1">
      <c r="A43" s="275"/>
      <c r="B43" s="8"/>
      <c r="C43" s="97"/>
      <c r="D43" s="91"/>
      <c r="E43" s="91"/>
      <c r="F43" s="91"/>
      <c r="G43" s="91"/>
      <c r="H43" s="91"/>
      <c r="I43" s="91"/>
      <c r="J43" s="91"/>
      <c r="K43" s="91"/>
      <c r="L43" s="91"/>
      <c r="M43" s="91"/>
      <c r="N43" s="91"/>
      <c r="O43" s="91"/>
      <c r="P43" s="91"/>
      <c r="Q43" s="91"/>
      <c r="R43" s="98"/>
      <c r="S43" s="98"/>
      <c r="T43" s="98"/>
      <c r="U43" s="98"/>
      <c r="V43" s="98"/>
      <c r="W43" s="98"/>
      <c r="X43" s="98"/>
      <c r="Y43" s="98"/>
      <c r="Z43" s="98"/>
      <c r="AA43" s="98"/>
      <c r="AB43" s="98"/>
      <c r="AC43" s="98"/>
      <c r="AD43" s="98"/>
      <c r="AE43" s="98"/>
      <c r="AF43" s="5"/>
      <c r="AG43" s="4"/>
      <c r="AH43" s="27"/>
      <c r="AI43" s="27"/>
      <c r="AJ43" s="27"/>
      <c r="AK43" s="27"/>
      <c r="AL43" s="27"/>
      <c r="AM43" s="27"/>
    </row>
    <row r="44" spans="1:58" ht="3.75" customHeight="1">
      <c r="A44" s="275"/>
      <c r="B44" s="8"/>
      <c r="C44" s="13"/>
      <c r="D44" s="13"/>
      <c r="E44" s="13"/>
      <c r="F44" s="13"/>
      <c r="G44" s="13"/>
      <c r="H44" s="13"/>
      <c r="I44" s="13"/>
      <c r="J44" s="13"/>
      <c r="K44" s="13"/>
      <c r="L44" s="13"/>
      <c r="M44" s="13"/>
      <c r="N44" s="13"/>
      <c r="O44" s="13"/>
      <c r="P44" s="13"/>
      <c r="Q44" s="13"/>
      <c r="R44" s="5"/>
      <c r="S44" s="5"/>
      <c r="T44" s="5"/>
      <c r="U44" s="5"/>
      <c r="V44" s="5"/>
      <c r="W44" s="5"/>
      <c r="X44" s="5"/>
      <c r="Y44" s="5"/>
      <c r="Z44" s="5"/>
      <c r="AA44" s="5"/>
      <c r="AB44" s="5"/>
      <c r="AC44" s="5"/>
      <c r="AD44" s="5"/>
      <c r="AE44" s="5"/>
      <c r="AF44" s="5"/>
      <c r="AG44" s="4"/>
      <c r="AH44" s="27"/>
      <c r="AI44" s="27"/>
      <c r="AJ44" s="27"/>
      <c r="AK44" s="27"/>
      <c r="AL44" s="27"/>
      <c r="AM44" s="27"/>
    </row>
    <row r="45" spans="1:58" ht="11.25" customHeight="1">
      <c r="A45" s="275"/>
      <c r="B45" s="8"/>
      <c r="C45" s="13"/>
      <c r="D45" s="13"/>
      <c r="E45" s="15"/>
      <c r="F45" s="1691"/>
      <c r="G45" s="1691"/>
      <c r="H45" s="1691"/>
      <c r="I45" s="1691"/>
      <c r="J45" s="1691"/>
      <c r="K45" s="1691"/>
      <c r="L45" s="1691"/>
      <c r="M45" s="1691"/>
      <c r="N45" s="1691"/>
      <c r="O45" s="1691"/>
      <c r="P45" s="1691"/>
      <c r="Q45" s="1691"/>
      <c r="R45" s="1691"/>
      <c r="S45" s="1691"/>
      <c r="T45" s="1691"/>
      <c r="U45" s="1691"/>
      <c r="V45" s="1691"/>
      <c r="W45" s="15"/>
      <c r="X45" s="1691"/>
      <c r="Y45" s="1691"/>
      <c r="Z45" s="1691"/>
      <c r="AA45" s="1691"/>
      <c r="AB45" s="1691"/>
      <c r="AC45" s="1691"/>
      <c r="AD45" s="1691"/>
      <c r="AE45" s="15"/>
      <c r="AF45" s="8"/>
      <c r="AG45" s="4"/>
      <c r="AH45" s="27"/>
      <c r="AI45" s="27"/>
      <c r="AJ45" s="27"/>
      <c r="AK45" s="27"/>
      <c r="AL45" s="27"/>
      <c r="AM45" s="27"/>
    </row>
    <row r="46" spans="1:58" ht="12.75" customHeight="1">
      <c r="A46" s="275"/>
      <c r="B46" s="8"/>
      <c r="C46" s="13"/>
      <c r="D46" s="13"/>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5"/>
      <c r="AG46" s="4"/>
      <c r="AH46" s="27"/>
      <c r="AI46" s="27"/>
      <c r="AJ46" s="27"/>
      <c r="AK46" s="27"/>
      <c r="AL46" s="27"/>
      <c r="AM46" s="27"/>
    </row>
    <row r="47" spans="1:58" ht="6" customHeight="1">
      <c r="A47" s="275"/>
      <c r="B47" s="8"/>
      <c r="C47" s="13"/>
      <c r="D47" s="13"/>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5"/>
      <c r="AG47" s="4"/>
      <c r="AH47" s="27"/>
      <c r="AI47" s="27"/>
      <c r="AJ47" s="27"/>
      <c r="AK47" s="27"/>
      <c r="AL47" s="27"/>
      <c r="AM47" s="27"/>
    </row>
    <row r="48" spans="1:58" s="62" customFormat="1" ht="12" customHeight="1">
      <c r="A48" s="437"/>
      <c r="B48" s="60"/>
      <c r="C48" s="73"/>
      <c r="D48" s="61"/>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82"/>
      <c r="AG48" s="59"/>
      <c r="AH48" s="101"/>
      <c r="AI48" s="108"/>
      <c r="AJ48" s="108"/>
      <c r="AK48" s="108"/>
      <c r="AL48" s="90"/>
      <c r="AM48" s="90"/>
      <c r="AN48"/>
      <c r="AO48"/>
      <c r="AP48"/>
      <c r="AQ48"/>
      <c r="AR48"/>
      <c r="AS48"/>
      <c r="AT48"/>
      <c r="AU48"/>
      <c r="AV48"/>
      <c r="AW48"/>
      <c r="AX48"/>
      <c r="AY48"/>
      <c r="AZ48"/>
      <c r="BA48"/>
      <c r="BB48"/>
      <c r="BC48"/>
      <c r="BD48"/>
      <c r="BE48"/>
      <c r="BF48"/>
    </row>
    <row r="49" spans="1:39" ht="10.5" customHeight="1">
      <c r="A49" s="275"/>
      <c r="B49" s="8"/>
      <c r="C49" s="55"/>
      <c r="D49" s="18"/>
      <c r="E49" s="9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94"/>
      <c r="AF49" s="5"/>
      <c r="AG49" s="4"/>
      <c r="AH49" s="68"/>
      <c r="AI49" s="108"/>
      <c r="AJ49" s="108"/>
      <c r="AK49" s="108"/>
      <c r="AL49" s="27"/>
      <c r="AM49" s="27"/>
    </row>
    <row r="50" spans="1:39" ht="12" customHeight="1">
      <c r="A50" s="275"/>
      <c r="B50" s="8"/>
      <c r="C50" s="55"/>
      <c r="D50" s="18"/>
      <c r="E50" s="9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94"/>
      <c r="AF50" s="5"/>
      <c r="AG50" s="4"/>
      <c r="AH50" s="68"/>
      <c r="AI50" s="108"/>
      <c r="AJ50" s="108"/>
      <c r="AK50" s="108"/>
      <c r="AL50" s="27"/>
      <c r="AM50" s="27"/>
    </row>
    <row r="51" spans="1:39" ht="12" customHeight="1">
      <c r="A51" s="275"/>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4"/>
      <c r="AH51" s="27"/>
      <c r="AI51" s="108"/>
      <c r="AJ51" s="108"/>
      <c r="AK51" s="108"/>
      <c r="AL51" s="27"/>
      <c r="AM51" s="27"/>
    </row>
    <row r="52" spans="1:39" ht="12" customHeight="1">
      <c r="A52" s="275"/>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4"/>
      <c r="AH52" s="27"/>
      <c r="AI52" s="108"/>
      <c r="AJ52" s="108"/>
      <c r="AK52" s="108"/>
      <c r="AL52" s="27"/>
      <c r="AM52" s="27"/>
    </row>
    <row r="53" spans="1:39" ht="12" customHeight="1">
      <c r="A53" s="275"/>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4"/>
      <c r="AH53" s="27"/>
      <c r="AI53" s="108"/>
      <c r="AJ53" s="108"/>
      <c r="AK53" s="108"/>
      <c r="AL53" s="27"/>
      <c r="AM53" s="27"/>
    </row>
    <row r="54" spans="1:39" ht="12" customHeight="1">
      <c r="A54" s="275"/>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4"/>
      <c r="AH54" s="27"/>
      <c r="AI54" s="108"/>
      <c r="AJ54" s="108"/>
      <c r="AK54" s="108"/>
      <c r="AL54" s="27"/>
      <c r="AM54" s="27"/>
    </row>
    <row r="55" spans="1:39" ht="12" customHeight="1">
      <c r="A55" s="275"/>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4"/>
      <c r="AH55" s="27"/>
      <c r="AI55" s="27"/>
      <c r="AJ55" s="27"/>
      <c r="AK55" s="27"/>
      <c r="AL55" s="27"/>
      <c r="AM55" s="27"/>
    </row>
    <row r="56" spans="1:39" ht="12" customHeight="1">
      <c r="A56" s="275"/>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4"/>
      <c r="AH56" s="27"/>
      <c r="AI56" s="27"/>
      <c r="AJ56" s="27"/>
      <c r="AK56" s="27"/>
      <c r="AL56" s="27"/>
      <c r="AM56" s="27"/>
    </row>
    <row r="57" spans="1:39" ht="12" customHeight="1">
      <c r="A57" s="275"/>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4"/>
      <c r="AH57" s="27"/>
      <c r="AI57" s="27"/>
      <c r="AJ57" s="27"/>
      <c r="AK57" s="27"/>
      <c r="AL57" s="27"/>
      <c r="AM57" s="27"/>
    </row>
    <row r="58" spans="1:39" ht="12" customHeight="1">
      <c r="A58" s="275"/>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4"/>
      <c r="AH58" s="27"/>
      <c r="AI58" s="27"/>
      <c r="AJ58" s="27"/>
      <c r="AK58" s="27"/>
      <c r="AL58" s="27"/>
      <c r="AM58" s="27"/>
    </row>
    <row r="59" spans="1:39" ht="12" customHeight="1">
      <c r="A59" s="275"/>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4"/>
      <c r="AH59" s="27"/>
      <c r="AI59" s="27"/>
      <c r="AJ59" s="27"/>
      <c r="AK59" s="27"/>
      <c r="AL59" s="27"/>
      <c r="AM59" s="27"/>
    </row>
    <row r="60" spans="1:39" ht="12" customHeight="1">
      <c r="A60" s="275"/>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4"/>
      <c r="AH60" s="27"/>
      <c r="AI60" s="27"/>
      <c r="AJ60" s="27"/>
      <c r="AK60" s="27"/>
      <c r="AL60" s="27"/>
      <c r="AM60" s="27"/>
    </row>
    <row r="61" spans="1:39" ht="12" customHeight="1">
      <c r="A61" s="275"/>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4"/>
      <c r="AH61" s="27"/>
      <c r="AI61" s="27"/>
      <c r="AJ61" s="27"/>
      <c r="AK61" s="27"/>
      <c r="AL61" s="27"/>
      <c r="AM61" s="27"/>
    </row>
    <row r="62" spans="1:39" ht="12" customHeight="1">
      <c r="A62" s="275"/>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4"/>
      <c r="AH62" s="27"/>
      <c r="AI62" s="27"/>
      <c r="AJ62" s="27"/>
      <c r="AK62" s="27"/>
      <c r="AL62" s="27"/>
      <c r="AM62" s="27"/>
    </row>
    <row r="63" spans="1:39" ht="12" customHeight="1">
      <c r="A63" s="275"/>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4"/>
      <c r="AH63" s="27"/>
      <c r="AI63" s="27"/>
      <c r="AJ63" s="27"/>
      <c r="AK63" s="27"/>
      <c r="AL63" s="27"/>
      <c r="AM63" s="27"/>
    </row>
    <row r="64" spans="1:39" ht="12" customHeight="1">
      <c r="A64" s="275"/>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4"/>
      <c r="AH64" s="27"/>
      <c r="AI64" s="27"/>
      <c r="AJ64" s="27"/>
      <c r="AK64" s="27"/>
      <c r="AL64" s="27"/>
      <c r="AM64" s="27"/>
    </row>
    <row r="65" spans="1:43" ht="12" customHeight="1">
      <c r="A65" s="275"/>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4"/>
      <c r="AH65" s="27"/>
      <c r="AI65" s="27"/>
      <c r="AJ65" s="27"/>
      <c r="AK65" s="27"/>
      <c r="AL65" s="27"/>
      <c r="AM65" s="27"/>
    </row>
    <row r="66" spans="1:43" ht="12" customHeight="1">
      <c r="A66" s="275"/>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4"/>
      <c r="AH66" s="27"/>
      <c r="AI66" s="27"/>
      <c r="AJ66" s="27"/>
      <c r="AK66" s="27"/>
      <c r="AL66" s="27"/>
      <c r="AM66" s="27"/>
    </row>
    <row r="67" spans="1:43" ht="12" customHeight="1">
      <c r="A67" s="275"/>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4"/>
      <c r="AH67" s="27"/>
      <c r="AI67" s="27"/>
      <c r="AJ67" s="27"/>
      <c r="AK67" s="27"/>
      <c r="AL67" s="27"/>
      <c r="AM67" s="27"/>
    </row>
    <row r="68" spans="1:43" ht="12" customHeight="1">
      <c r="A68" s="275"/>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8"/>
      <c r="AH68" s="27"/>
      <c r="AI68" s="27"/>
      <c r="AJ68" s="27"/>
      <c r="AK68" s="27"/>
      <c r="AL68" s="27"/>
      <c r="AM68" s="27"/>
    </row>
    <row r="69" spans="1:43" s="85" customFormat="1" ht="9" customHeight="1">
      <c r="A69" s="438"/>
      <c r="B69" s="84"/>
      <c r="C69" s="87"/>
      <c r="D69" s="30"/>
      <c r="E69" s="89"/>
      <c r="F69" s="89"/>
      <c r="G69" s="89"/>
      <c r="H69" s="95"/>
      <c r="I69" s="95"/>
      <c r="J69" s="95"/>
      <c r="K69" s="95"/>
      <c r="L69" s="95"/>
      <c r="M69" s="95"/>
      <c r="N69" s="95"/>
      <c r="O69" s="95"/>
      <c r="P69" s="95"/>
      <c r="Q69" s="95"/>
      <c r="R69" s="95"/>
      <c r="S69" s="95"/>
      <c r="T69" s="95"/>
      <c r="U69" s="95"/>
      <c r="V69" s="95"/>
      <c r="W69" s="95"/>
      <c r="X69" s="95"/>
      <c r="Y69" s="95"/>
      <c r="Z69" s="95"/>
      <c r="AA69" s="95"/>
      <c r="AB69" s="95"/>
      <c r="AC69" s="95"/>
      <c r="AD69" s="95"/>
      <c r="AE69" s="95"/>
      <c r="AF69" s="84"/>
      <c r="AG69" s="84"/>
      <c r="AH69" s="106"/>
      <c r="AI69" s="106"/>
      <c r="AJ69" s="106"/>
      <c r="AK69" s="106"/>
      <c r="AL69" s="106"/>
      <c r="AM69" s="106"/>
    </row>
    <row r="70" spans="1:43" ht="11.25" customHeight="1">
      <c r="A70" s="275"/>
      <c r="B70" s="1"/>
      <c r="C70" s="54"/>
      <c r="D70" s="18"/>
      <c r="E70" s="96"/>
      <c r="F70" s="96"/>
      <c r="G70" s="96"/>
      <c r="H70" s="96"/>
      <c r="I70" s="96"/>
      <c r="J70" s="96"/>
      <c r="K70" s="96"/>
      <c r="L70" s="96"/>
      <c r="M70" s="96"/>
      <c r="N70" s="96"/>
      <c r="O70" s="96"/>
      <c r="P70" s="96"/>
      <c r="Q70" s="96"/>
      <c r="R70" s="96"/>
      <c r="S70" s="96"/>
      <c r="T70" s="96"/>
      <c r="U70" s="96"/>
      <c r="V70" s="95"/>
      <c r="W70" s="96"/>
      <c r="X70" s="96"/>
      <c r="Y70" s="96"/>
      <c r="Z70" s="96"/>
      <c r="AA70" s="96"/>
      <c r="AB70" s="96"/>
      <c r="AC70" s="96"/>
      <c r="AD70" s="96"/>
      <c r="AE70" s="96"/>
      <c r="AF70" s="5"/>
      <c r="AG70" s="8"/>
      <c r="AH70" s="27"/>
      <c r="AI70" s="27"/>
      <c r="AJ70" s="27"/>
      <c r="AK70" s="27"/>
      <c r="AL70" s="27"/>
      <c r="AM70" s="27"/>
    </row>
    <row r="71" spans="1:43" ht="13.5" customHeight="1">
      <c r="A71" s="275"/>
      <c r="B71" s="441">
        <v>22</v>
      </c>
      <c r="C71" s="1692">
        <v>41821</v>
      </c>
      <c r="D71" s="1693"/>
      <c r="E71" s="1693"/>
      <c r="F71" s="1693"/>
      <c r="G71" s="1689"/>
      <c r="H71" s="1690"/>
      <c r="I71" s="8"/>
      <c r="J71" s="8"/>
      <c r="K71" s="8"/>
      <c r="L71" s="8"/>
      <c r="M71" s="8"/>
      <c r="N71" s="8"/>
      <c r="O71" s="8"/>
      <c r="P71" s="8"/>
      <c r="Q71" s="8"/>
      <c r="R71" s="8"/>
      <c r="S71" s="8"/>
      <c r="T71" s="8"/>
      <c r="U71" s="8"/>
      <c r="V71" s="95"/>
      <c r="W71" s="8"/>
      <c r="X71" s="8"/>
      <c r="Y71" s="8"/>
      <c r="Z71" s="8"/>
      <c r="AA71" s="8"/>
      <c r="AB71" s="8"/>
      <c r="AC71" s="8"/>
      <c r="AD71" s="8"/>
      <c r="AE71" s="8"/>
      <c r="AF71" s="8"/>
      <c r="AG71" s="8"/>
      <c r="AH71" s="107"/>
      <c r="AI71" s="107"/>
      <c r="AJ71" s="107"/>
      <c r="AK71" s="107"/>
      <c r="AL71" s="107"/>
      <c r="AM71" s="107"/>
      <c r="AN71" s="71"/>
      <c r="AO71" s="71"/>
      <c r="AP71" s="71"/>
      <c r="AQ71" s="71"/>
    </row>
    <row r="72" spans="1:43" ht="13.5" customHeight="1">
      <c r="A72" s="70"/>
      <c r="B72" s="70"/>
      <c r="C72" s="70"/>
      <c r="D72" s="70"/>
      <c r="E72" s="70"/>
      <c r="F72" s="70"/>
      <c r="G72" s="70"/>
      <c r="H72" s="70"/>
      <c r="I72" s="70"/>
      <c r="J72" s="70"/>
      <c r="K72" s="70"/>
      <c r="L72" s="70"/>
      <c r="M72" s="70"/>
      <c r="N72" s="70"/>
      <c r="O72" s="70"/>
      <c r="P72" s="70"/>
      <c r="Q72" s="70"/>
      <c r="R72" s="70"/>
      <c r="S72" s="70"/>
      <c r="T72" s="70"/>
      <c r="U72" s="70"/>
      <c r="W72" s="70"/>
      <c r="X72" s="70"/>
      <c r="Y72" s="70"/>
      <c r="Z72" s="70"/>
      <c r="AA72" s="70"/>
      <c r="AB72" s="88"/>
      <c r="AC72" s="70"/>
      <c r="AD72" s="88"/>
      <c r="AE72" s="70"/>
      <c r="AF72" s="70"/>
      <c r="AG72" s="70"/>
      <c r="AH72" s="71"/>
      <c r="AI72" s="71"/>
      <c r="AJ72" s="71"/>
      <c r="AK72" s="71"/>
      <c r="AL72" s="71"/>
      <c r="AM72" s="71"/>
      <c r="AN72" s="71"/>
      <c r="AO72" s="71"/>
      <c r="AP72" s="71"/>
      <c r="AQ72" s="71"/>
    </row>
    <row r="73" spans="1:43">
      <c r="A73" s="70"/>
      <c r="B73" s="70"/>
      <c r="C73" s="70"/>
      <c r="D73" s="70"/>
      <c r="E73" s="70"/>
      <c r="F73" s="70"/>
      <c r="G73" s="70"/>
      <c r="H73" s="70"/>
      <c r="I73" s="70"/>
      <c r="J73" s="70"/>
      <c r="K73" s="70"/>
      <c r="L73" s="70"/>
      <c r="M73" s="70"/>
      <c r="N73" s="70"/>
      <c r="O73" s="70"/>
      <c r="P73" s="70"/>
      <c r="Q73" s="70"/>
      <c r="R73" s="70"/>
      <c r="S73" s="70"/>
      <c r="T73" s="70"/>
      <c r="U73" s="70"/>
      <c r="W73" s="70"/>
      <c r="X73" s="70"/>
      <c r="Y73" s="70"/>
      <c r="Z73" s="70"/>
      <c r="AA73" s="70"/>
      <c r="AB73" s="88"/>
      <c r="AC73" s="70"/>
      <c r="AD73" s="88"/>
      <c r="AE73" s="70"/>
      <c r="AF73" s="70"/>
      <c r="AG73" s="70"/>
      <c r="AH73" s="71"/>
      <c r="AI73" s="71"/>
      <c r="AJ73" s="71"/>
      <c r="AK73" s="71"/>
      <c r="AL73" s="71"/>
      <c r="AM73" s="71"/>
      <c r="AN73" s="71"/>
      <c r="AO73" s="71"/>
      <c r="AP73" s="71"/>
      <c r="AQ73" s="71"/>
    </row>
    <row r="74" spans="1:43">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71"/>
      <c r="AI74" s="71"/>
      <c r="AJ74" s="71"/>
      <c r="AK74" s="71"/>
      <c r="AL74" s="71"/>
      <c r="AM74" s="71"/>
      <c r="AN74" s="71"/>
      <c r="AO74" s="71"/>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71"/>
      <c r="AI75" s="71"/>
      <c r="AJ75" s="71"/>
      <c r="AK75" s="71"/>
      <c r="AL75" s="71"/>
      <c r="AM75" s="71"/>
      <c r="AN75" s="71"/>
      <c r="AO75" s="71"/>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71"/>
      <c r="AI76" s="71"/>
      <c r="AJ76" s="71"/>
      <c r="AK76" s="71"/>
      <c r="AL76" s="71"/>
      <c r="AM76" s="71"/>
      <c r="AN76" s="71"/>
      <c r="AO76" s="71"/>
      <c r="AP76" s="71"/>
      <c r="AQ76" s="71"/>
    </row>
    <row r="77" spans="1:43">
      <c r="AB77" s="25"/>
      <c r="AD77" s="25"/>
      <c r="AJ77" s="63"/>
    </row>
    <row r="82" spans="28:32" ht="8.25" customHeight="1"/>
    <row r="84" spans="28:32" ht="9" customHeight="1">
      <c r="AF84" s="9"/>
    </row>
    <row r="85" spans="28:32" ht="8.25" customHeight="1">
      <c r="AB85" s="34"/>
      <c r="AD85" s="34"/>
      <c r="AF85" s="34"/>
    </row>
    <row r="86" spans="28:32" ht="9.75" customHeight="1"/>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sheetPr codeName="Folha23" enableFormatConditionsCalculation="0">
    <tabColor indexed="55"/>
  </sheetPr>
  <dimension ref="A1:BF88"/>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1581" t="s">
        <v>372</v>
      </c>
      <c r="C1" s="1581"/>
      <c r="D1" s="1581"/>
      <c r="E1" s="1581"/>
      <c r="F1" s="1581"/>
      <c r="G1" s="1581"/>
      <c r="H1" s="1581"/>
      <c r="I1" s="274"/>
      <c r="J1" s="274"/>
      <c r="K1" s="274"/>
      <c r="L1" s="274"/>
      <c r="M1" s="274"/>
      <c r="N1" s="274"/>
      <c r="O1" s="274"/>
      <c r="P1" s="274"/>
      <c r="Q1" s="274"/>
      <c r="R1" s="274"/>
      <c r="S1" s="274"/>
      <c r="T1" s="274"/>
      <c r="U1" s="274"/>
      <c r="V1" s="274"/>
      <c r="W1" s="274"/>
      <c r="X1" s="328"/>
      <c r="Y1" s="278"/>
      <c r="Z1" s="278"/>
      <c r="AA1" s="278"/>
      <c r="AB1" s="278"/>
      <c r="AC1" s="278"/>
      <c r="AD1" s="278"/>
      <c r="AE1" s="278"/>
      <c r="AF1" s="278"/>
      <c r="AG1" s="4"/>
      <c r="AH1" s="27"/>
      <c r="AI1" s="27"/>
      <c r="AJ1" s="27"/>
      <c r="AK1" s="27"/>
      <c r="AL1" s="27"/>
      <c r="AM1" s="27"/>
      <c r="AN1" s="27"/>
      <c r="AO1" s="27"/>
    </row>
    <row r="2" spans="1:57" ht="6" customHeight="1">
      <c r="A2" s="4"/>
      <c r="B2" s="1532"/>
      <c r="C2" s="1532"/>
      <c r="D2" s="1532"/>
      <c r="E2" s="21"/>
      <c r="F2" s="21"/>
      <c r="G2" s="21"/>
      <c r="H2" s="21"/>
      <c r="I2" s="21"/>
      <c r="J2" s="272"/>
      <c r="K2" s="272"/>
      <c r="L2" s="272"/>
      <c r="M2" s="272"/>
      <c r="N2" s="272"/>
      <c r="O2" s="272"/>
      <c r="P2" s="272"/>
      <c r="Q2" s="272"/>
      <c r="R2" s="272"/>
      <c r="S2" s="272"/>
      <c r="T2" s="272"/>
      <c r="U2" s="272"/>
      <c r="V2" s="272"/>
      <c r="W2" s="272"/>
      <c r="X2" s="272"/>
      <c r="Y2" s="272"/>
      <c r="Z2" s="8"/>
      <c r="AA2" s="8"/>
      <c r="AB2" s="8"/>
      <c r="AC2" s="8"/>
      <c r="AD2" s="8"/>
      <c r="AE2" s="8"/>
      <c r="AF2" s="8"/>
      <c r="AG2" s="283"/>
      <c r="AH2" s="27"/>
      <c r="AI2" s="27"/>
      <c r="AJ2" s="27"/>
      <c r="AK2" s="27"/>
      <c r="AL2" s="27"/>
      <c r="AM2" s="27"/>
      <c r="AN2" s="27"/>
      <c r="AO2" s="27"/>
    </row>
    <row r="3" spans="1:57" ht="12" customHeight="1">
      <c r="A3" s="4"/>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283"/>
      <c r="AH3" s="27"/>
      <c r="AI3" s="27"/>
      <c r="AJ3" s="27"/>
      <c r="AK3" s="27"/>
      <c r="AL3" s="27"/>
      <c r="AM3" s="27"/>
      <c r="AN3" s="27"/>
      <c r="AO3" s="27"/>
    </row>
    <row r="4" spans="1:57" s="12" customFormat="1" ht="13.5" customHeight="1">
      <c r="A4" s="11"/>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282"/>
      <c r="AH4" s="66"/>
      <c r="AI4" s="66"/>
      <c r="AJ4" s="66"/>
      <c r="AK4" s="66"/>
      <c r="AL4" s="66"/>
      <c r="AM4" s="66"/>
      <c r="AN4" s="66"/>
      <c r="AO4" s="66"/>
    </row>
    <row r="5" spans="1:57" ht="3.75" customHeight="1">
      <c r="A5" s="4"/>
      <c r="B5" s="8"/>
      <c r="C5" s="13"/>
      <c r="D5" s="13"/>
      <c r="E5" s="13"/>
      <c r="F5" s="1694"/>
      <c r="G5" s="1694"/>
      <c r="H5" s="1694"/>
      <c r="I5" s="1694"/>
      <c r="J5" s="1694"/>
      <c r="K5" s="1694"/>
      <c r="L5" s="1694"/>
      <c r="M5" s="13"/>
      <c r="N5" s="13"/>
      <c r="O5" s="13"/>
      <c r="P5" s="13"/>
      <c r="Q5" s="13"/>
      <c r="R5" s="5"/>
      <c r="S5" s="5"/>
      <c r="T5" s="5"/>
      <c r="U5" s="79"/>
      <c r="V5" s="5"/>
      <c r="W5" s="5"/>
      <c r="X5" s="5"/>
      <c r="Y5" s="5"/>
      <c r="Z5" s="5"/>
      <c r="AA5" s="5"/>
      <c r="AB5" s="5"/>
      <c r="AC5" s="5"/>
      <c r="AD5" s="5"/>
      <c r="AE5" s="5"/>
      <c r="AF5" s="8"/>
      <c r="AG5" s="283"/>
      <c r="AH5" s="27"/>
      <c r="AI5" s="27"/>
      <c r="AJ5" s="27"/>
      <c r="AK5" s="27"/>
      <c r="AL5" s="27"/>
      <c r="AM5" s="27"/>
      <c r="AN5" s="27"/>
      <c r="AO5" s="27"/>
    </row>
    <row r="6" spans="1:57" ht="9.75" customHeight="1">
      <c r="A6" s="4"/>
      <c r="B6" s="8"/>
      <c r="C6" s="13"/>
      <c r="D6" s="13"/>
      <c r="E6" s="15"/>
      <c r="F6" s="1691"/>
      <c r="G6" s="1691"/>
      <c r="H6" s="1691"/>
      <c r="I6" s="1691"/>
      <c r="J6" s="1691"/>
      <c r="K6" s="1691"/>
      <c r="L6" s="1691"/>
      <c r="M6" s="1691"/>
      <c r="N6" s="1691"/>
      <c r="O6" s="1691"/>
      <c r="P6" s="1691"/>
      <c r="Q6" s="1691"/>
      <c r="R6" s="1691"/>
      <c r="S6" s="1691"/>
      <c r="T6" s="1691"/>
      <c r="U6" s="1691"/>
      <c r="V6" s="1691"/>
      <c r="W6" s="15"/>
      <c r="X6" s="1691"/>
      <c r="Y6" s="1691"/>
      <c r="Z6" s="1691"/>
      <c r="AA6" s="1691"/>
      <c r="AB6" s="1691"/>
      <c r="AC6" s="1691"/>
      <c r="AD6" s="1691"/>
      <c r="AE6" s="15"/>
      <c r="AF6" s="8"/>
      <c r="AG6" s="283"/>
      <c r="AH6" s="27"/>
      <c r="AI6" s="27"/>
      <c r="AJ6" s="27"/>
      <c r="AK6" s="27"/>
      <c r="AL6" s="27"/>
      <c r="AM6" s="27"/>
      <c r="AN6" s="27"/>
      <c r="AO6" s="27"/>
    </row>
    <row r="7" spans="1:57" ht="12.75" customHeight="1">
      <c r="A7" s="4"/>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283"/>
      <c r="AH7" s="27"/>
      <c r="AI7" s="108"/>
      <c r="AJ7" s="108"/>
      <c r="AK7" s="108"/>
      <c r="AL7" s="27"/>
      <c r="AM7" s="27"/>
      <c r="AN7" s="27"/>
      <c r="AO7" s="27"/>
    </row>
    <row r="8" spans="1:57" s="62" customFormat="1" ht="13.5" hidden="1" customHeight="1">
      <c r="A8" s="59"/>
      <c r="B8" s="60"/>
      <c r="C8" s="1695"/>
      <c r="D8" s="1695"/>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82"/>
      <c r="AG8" s="415"/>
      <c r="AH8" s="100"/>
      <c r="AI8" s="108"/>
      <c r="AJ8" s="108"/>
      <c r="AK8" s="108"/>
      <c r="AL8" s="100"/>
      <c r="AM8" s="100"/>
      <c r="AN8" s="100"/>
      <c r="AO8" s="100"/>
    </row>
    <row r="9" spans="1:57" s="62" customFormat="1" ht="6" hidden="1" customHeight="1">
      <c r="A9" s="59"/>
      <c r="B9" s="60"/>
      <c r="C9" s="73"/>
      <c r="D9" s="73"/>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82"/>
      <c r="AG9" s="415"/>
      <c r="AH9" s="100"/>
      <c r="AI9" s="108"/>
      <c r="AJ9" s="108"/>
      <c r="AK9" s="108"/>
      <c r="AL9" s="100"/>
      <c r="AM9" s="100"/>
      <c r="AN9" s="100"/>
      <c r="AO9" s="100"/>
    </row>
    <row r="10" spans="1:57" s="80" customFormat="1" ht="15" customHeight="1">
      <c r="A10" s="76"/>
      <c r="B10" s="99"/>
      <c r="C10" s="77"/>
      <c r="D10" s="78"/>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93"/>
      <c r="AG10" s="412"/>
      <c r="AH10" s="101"/>
      <c r="AI10" s="108"/>
      <c r="AJ10" s="108"/>
      <c r="AK10" s="108"/>
      <c r="AL10" s="90"/>
      <c r="AM10" s="90"/>
      <c r="AN10" s="66"/>
      <c r="AO10" s="66"/>
      <c r="AP10" s="12"/>
      <c r="AQ10" s="12"/>
      <c r="AR10"/>
      <c r="AS10" s="26"/>
      <c r="AT10" s="12"/>
      <c r="AU10" s="12"/>
      <c r="AV10" s="12"/>
      <c r="AW10" s="12"/>
      <c r="AX10" s="12"/>
      <c r="AY10" s="12"/>
      <c r="AZ10" s="12"/>
      <c r="BA10" s="12"/>
      <c r="BB10" s="12"/>
      <c r="BC10" s="12"/>
      <c r="BD10" s="12"/>
      <c r="BE10" s="12"/>
    </row>
    <row r="11" spans="1:57" ht="12" customHeight="1">
      <c r="A11" s="4"/>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283"/>
      <c r="AH11" s="27"/>
      <c r="AI11" s="108"/>
      <c r="AJ11" s="108"/>
      <c r="AK11" s="108"/>
      <c r="AL11" s="27"/>
      <c r="AM11" s="27"/>
      <c r="AN11" s="27"/>
      <c r="AO11" s="27"/>
      <c r="AS11" s="26"/>
    </row>
    <row r="12" spans="1:57" ht="12" customHeight="1">
      <c r="A12" s="4"/>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283"/>
      <c r="AH12" s="27"/>
      <c r="AI12" s="108"/>
      <c r="AJ12" s="108"/>
      <c r="AK12" s="108"/>
      <c r="AL12" s="27"/>
      <c r="AM12" s="27"/>
      <c r="AN12" s="27"/>
      <c r="AO12" s="27"/>
      <c r="AS12" s="26"/>
    </row>
    <row r="13" spans="1:57" ht="12" customHeight="1">
      <c r="A13" s="4"/>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283"/>
      <c r="AH13" s="27"/>
      <c r="AI13" s="108"/>
      <c r="AJ13" s="108"/>
      <c r="AK13" s="108"/>
      <c r="AL13" s="27"/>
      <c r="AM13" s="27"/>
      <c r="AN13" s="27"/>
      <c r="AO13" s="27"/>
      <c r="AS13" s="26"/>
    </row>
    <row r="14" spans="1:57" ht="12" customHeight="1">
      <c r="A14" s="4"/>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283"/>
      <c r="AH14" s="27"/>
      <c r="AI14" s="27"/>
      <c r="AJ14" s="27"/>
      <c r="AK14" s="27"/>
      <c r="AL14" s="27"/>
      <c r="AM14" s="27"/>
      <c r="AN14" s="27"/>
      <c r="AO14" s="27"/>
      <c r="AS14" s="26"/>
    </row>
    <row r="15" spans="1:57" ht="12" customHeight="1">
      <c r="A15" s="4"/>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283"/>
      <c r="AH15" s="27"/>
      <c r="AI15" s="27"/>
      <c r="AJ15" s="27"/>
      <c r="AK15" s="27"/>
      <c r="AL15" s="27"/>
      <c r="AM15" s="27"/>
      <c r="AN15" s="27"/>
      <c r="AO15" s="27"/>
    </row>
    <row r="16" spans="1:57" ht="12" customHeight="1">
      <c r="A16" s="4"/>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283"/>
      <c r="AH16" s="27"/>
      <c r="AI16" s="27"/>
      <c r="AJ16" s="27"/>
      <c r="AK16" s="27"/>
      <c r="AL16" s="27"/>
      <c r="AM16" s="27"/>
      <c r="AN16" s="27"/>
      <c r="AO16" s="27"/>
    </row>
    <row r="17" spans="1:45" ht="12" customHeight="1">
      <c r="A17" s="4"/>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283"/>
      <c r="AH17" s="27"/>
      <c r="AI17" s="27"/>
      <c r="AJ17" s="27"/>
      <c r="AK17" s="27"/>
      <c r="AL17" s="27"/>
      <c r="AM17" s="27"/>
      <c r="AN17" s="27"/>
      <c r="AO17" s="27"/>
    </row>
    <row r="18" spans="1:45" ht="12" customHeight="1">
      <c r="A18" s="4"/>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283"/>
      <c r="AH18" s="27"/>
      <c r="AI18" s="27"/>
      <c r="AJ18" s="27"/>
      <c r="AK18" s="27"/>
      <c r="AL18" s="27"/>
      <c r="AM18" s="27"/>
      <c r="AN18" s="27"/>
      <c r="AO18" s="27"/>
    </row>
    <row r="19" spans="1:45" ht="12" customHeight="1">
      <c r="A19" s="4"/>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283"/>
      <c r="AH19" s="27"/>
      <c r="AI19" s="27"/>
      <c r="AJ19" s="27"/>
      <c r="AK19" s="27"/>
      <c r="AL19" s="27"/>
      <c r="AM19" s="27"/>
      <c r="AN19" s="27"/>
      <c r="AO19" s="27"/>
    </row>
    <row r="20" spans="1:45" ht="12" customHeight="1">
      <c r="A20" s="4"/>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283"/>
      <c r="AH20" s="27"/>
      <c r="AI20" s="27"/>
      <c r="AJ20" s="27"/>
      <c r="AK20" s="27"/>
      <c r="AL20" s="27"/>
      <c r="AM20" s="27"/>
      <c r="AN20" s="27"/>
      <c r="AO20" s="27"/>
    </row>
    <row r="21" spans="1:45" ht="12" customHeight="1">
      <c r="A21" s="4"/>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283"/>
      <c r="AH21" s="27"/>
      <c r="AI21" s="27"/>
      <c r="AJ21" s="27"/>
      <c r="AK21" s="27"/>
      <c r="AL21" s="27"/>
      <c r="AM21" s="27"/>
      <c r="AN21" s="27"/>
      <c r="AO21" s="27"/>
    </row>
    <row r="22" spans="1:45" ht="12" customHeight="1">
      <c r="A22" s="4"/>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283"/>
      <c r="AH22" s="27"/>
      <c r="AI22" s="27"/>
      <c r="AJ22" s="27"/>
      <c r="AK22" s="27"/>
      <c r="AL22" s="27"/>
      <c r="AM22" s="27"/>
      <c r="AN22" s="27"/>
      <c r="AO22" s="27"/>
    </row>
    <row r="23" spans="1:45" ht="12" customHeight="1">
      <c r="A23" s="4"/>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283"/>
      <c r="AH23" s="27"/>
      <c r="AI23" s="27"/>
      <c r="AJ23" s="27"/>
      <c r="AK23" s="27"/>
      <c r="AL23" s="27"/>
      <c r="AM23" s="27"/>
      <c r="AN23" s="27"/>
      <c r="AO23" s="27"/>
    </row>
    <row r="24" spans="1:45" ht="12" customHeight="1">
      <c r="A24" s="4"/>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283"/>
      <c r="AH24" s="27"/>
      <c r="AI24" s="27"/>
      <c r="AJ24" s="27"/>
      <c r="AK24" s="27"/>
      <c r="AL24" s="27"/>
      <c r="AM24" s="27"/>
      <c r="AN24" s="27"/>
      <c r="AO24" s="27"/>
    </row>
    <row r="25" spans="1:45" ht="12" customHeight="1">
      <c r="A25" s="4"/>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283"/>
      <c r="AH25" s="27"/>
      <c r="AI25" s="27"/>
      <c r="AJ25" s="27"/>
      <c r="AK25" s="27"/>
      <c r="AL25" s="27"/>
      <c r="AM25" s="27"/>
      <c r="AN25" s="27"/>
      <c r="AO25" s="27"/>
    </row>
    <row r="26" spans="1:45" ht="12" customHeight="1">
      <c r="A26" s="4"/>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283"/>
      <c r="AH26" s="27"/>
      <c r="AI26" s="27"/>
      <c r="AJ26" s="27"/>
      <c r="AK26" s="27"/>
      <c r="AL26" s="27"/>
      <c r="AM26" s="27"/>
      <c r="AN26" s="27"/>
      <c r="AO26" s="27"/>
    </row>
    <row r="27" spans="1:45" ht="12" customHeight="1">
      <c r="A27" s="4"/>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283"/>
      <c r="AH27" s="27"/>
      <c r="AI27" s="27"/>
      <c r="AJ27" s="27"/>
      <c r="AK27" s="27"/>
      <c r="AL27" s="27"/>
      <c r="AM27" s="27"/>
      <c r="AN27" s="27"/>
      <c r="AO27" s="27"/>
    </row>
    <row r="28" spans="1:45" ht="12" customHeight="1">
      <c r="A28" s="4"/>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283"/>
      <c r="AH28" s="27"/>
      <c r="AI28" s="27"/>
      <c r="AJ28" s="27"/>
      <c r="AK28" s="27"/>
      <c r="AL28" s="27"/>
      <c r="AM28" s="27"/>
      <c r="AN28" s="27"/>
      <c r="AO28" s="27"/>
    </row>
    <row r="29" spans="1:45" ht="12" customHeight="1">
      <c r="A29" s="4"/>
      <c r="B29" s="8"/>
      <c r="C29" s="55"/>
      <c r="D29" s="18"/>
      <c r="E29" s="94"/>
      <c r="F29" s="94"/>
      <c r="G29" s="94"/>
      <c r="H29" s="94"/>
      <c r="I29" s="94"/>
      <c r="J29" s="94"/>
      <c r="K29" s="94"/>
      <c r="L29" s="94"/>
      <c r="M29" s="94"/>
      <c r="N29" s="94"/>
      <c r="O29" s="94"/>
      <c r="P29" s="94"/>
      <c r="Q29" s="94"/>
      <c r="R29" s="94"/>
      <c r="S29" s="94"/>
      <c r="T29" s="94"/>
      <c r="U29" s="94"/>
      <c r="V29" s="94"/>
      <c r="W29" s="94"/>
      <c r="X29" s="94"/>
      <c r="Y29" s="94"/>
      <c r="Z29" s="94"/>
      <c r="AA29" s="94"/>
      <c r="AB29" s="32"/>
      <c r="AC29" s="94"/>
      <c r="AD29" s="32"/>
      <c r="AE29" s="94"/>
      <c r="AF29" s="5"/>
      <c r="AG29" s="283"/>
      <c r="AH29" s="27"/>
      <c r="AI29" s="27"/>
      <c r="AJ29" s="27"/>
      <c r="AK29" s="27"/>
      <c r="AL29" s="27"/>
      <c r="AM29" s="27"/>
      <c r="AN29" s="27"/>
      <c r="AO29" s="27"/>
    </row>
    <row r="30" spans="1:45" ht="12" customHeight="1">
      <c r="A30" s="4"/>
      <c r="B30" s="8"/>
      <c r="C30" s="55"/>
      <c r="D30" s="18"/>
      <c r="E30" s="94"/>
      <c r="F30" s="94"/>
      <c r="G30" s="94"/>
      <c r="H30" s="94"/>
      <c r="I30" s="94"/>
      <c r="J30" s="94"/>
      <c r="K30" s="94"/>
      <c r="L30" s="94"/>
      <c r="M30" s="94"/>
      <c r="N30" s="94"/>
      <c r="O30" s="94"/>
      <c r="P30" s="94"/>
      <c r="Q30" s="94"/>
      <c r="R30" s="94"/>
      <c r="S30" s="94"/>
      <c r="T30" s="94"/>
      <c r="U30" s="94"/>
      <c r="V30" s="94"/>
      <c r="W30" s="94"/>
      <c r="X30" s="94"/>
      <c r="Y30" s="94"/>
      <c r="Z30" s="94"/>
      <c r="AA30" s="94"/>
      <c r="AB30" s="32"/>
      <c r="AC30" s="94"/>
      <c r="AD30" s="32"/>
      <c r="AE30" s="94"/>
      <c r="AF30" s="5"/>
      <c r="AG30" s="283"/>
      <c r="AH30" s="27"/>
      <c r="AI30" s="27"/>
      <c r="AJ30" s="27"/>
      <c r="AK30" s="27"/>
      <c r="AL30" s="27"/>
      <c r="AM30" s="27"/>
      <c r="AN30" s="27"/>
      <c r="AO30" s="27"/>
      <c r="AR30" s="28"/>
      <c r="AS30" s="64"/>
    </row>
    <row r="31" spans="1:45" ht="6" customHeight="1">
      <c r="A31" s="4"/>
      <c r="B31" s="8"/>
      <c r="C31" s="55"/>
      <c r="D31" s="18"/>
      <c r="E31" s="18"/>
      <c r="F31" s="18"/>
      <c r="G31" s="18"/>
      <c r="H31" s="18"/>
      <c r="I31" s="18"/>
      <c r="J31" s="18"/>
      <c r="K31" s="18"/>
      <c r="L31" s="18"/>
      <c r="M31" s="18"/>
      <c r="N31" s="18"/>
      <c r="O31" s="18"/>
      <c r="P31" s="18"/>
      <c r="Q31" s="18"/>
      <c r="R31" s="16"/>
      <c r="S31" s="16"/>
      <c r="T31" s="16"/>
      <c r="U31" s="16"/>
      <c r="V31" s="24"/>
      <c r="W31" s="16"/>
      <c r="X31" s="16"/>
      <c r="Y31" s="16"/>
      <c r="Z31" s="16"/>
      <c r="AA31" s="16"/>
      <c r="AB31" s="16"/>
      <c r="AC31" s="16"/>
      <c r="AD31" s="16"/>
      <c r="AE31" s="16"/>
      <c r="AF31" s="5"/>
      <c r="AG31" s="283"/>
      <c r="AH31" s="27"/>
      <c r="AI31" s="27"/>
      <c r="AJ31" s="27"/>
      <c r="AK31" s="27"/>
      <c r="AL31" s="27"/>
      <c r="AM31" s="27"/>
      <c r="AN31" s="27"/>
      <c r="AO31" s="27"/>
    </row>
    <row r="32" spans="1:45" ht="6" customHeight="1">
      <c r="A32" s="4"/>
      <c r="B32" s="8"/>
      <c r="C32" s="69"/>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283"/>
      <c r="AH32" s="27"/>
      <c r="AI32" s="27"/>
      <c r="AJ32" s="27"/>
      <c r="AK32" s="27"/>
      <c r="AL32" s="27"/>
      <c r="AM32" s="27"/>
      <c r="AN32" s="27"/>
      <c r="AO32" s="27"/>
    </row>
    <row r="33" spans="1:53" ht="9" customHeight="1">
      <c r="A33" s="4"/>
      <c r="B33" s="8"/>
      <c r="C33" s="61"/>
      <c r="D33" s="61"/>
      <c r="E33" s="61"/>
      <c r="F33" s="61"/>
      <c r="G33" s="61"/>
      <c r="H33" s="61"/>
      <c r="I33" s="61"/>
      <c r="J33" s="18"/>
      <c r="K33" s="18"/>
      <c r="L33" s="18"/>
      <c r="M33" s="18"/>
      <c r="N33" s="18"/>
      <c r="O33" s="18"/>
      <c r="P33" s="18"/>
      <c r="Q33" s="18"/>
      <c r="R33" s="16"/>
      <c r="S33" s="16"/>
      <c r="T33" s="16"/>
      <c r="U33" s="16"/>
      <c r="V33" s="24"/>
      <c r="W33" s="16"/>
      <c r="X33" s="16"/>
      <c r="Y33" s="16"/>
      <c r="Z33" s="16"/>
      <c r="AA33" s="16"/>
      <c r="AB33" s="16"/>
      <c r="AC33" s="16"/>
      <c r="AD33" s="16"/>
      <c r="AE33" s="16"/>
      <c r="AF33" s="5"/>
      <c r="AG33" s="283"/>
      <c r="AH33" s="27"/>
      <c r="AI33" s="27"/>
      <c r="AJ33" s="27"/>
      <c r="AK33" s="27"/>
      <c r="AL33" s="27"/>
      <c r="AM33" s="27"/>
      <c r="AN33" s="27"/>
      <c r="AO33" s="27"/>
    </row>
    <row r="34" spans="1:53" ht="12.75" customHeight="1">
      <c r="A34" s="4"/>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283"/>
      <c r="AH34" s="102"/>
      <c r="AI34" s="103"/>
      <c r="AJ34" s="103"/>
      <c r="AK34" s="103"/>
      <c r="AL34" s="104"/>
      <c r="AM34" s="102"/>
      <c r="AN34" s="102"/>
      <c r="AO34" s="102"/>
      <c r="AP34" s="31"/>
      <c r="AQ34" s="31"/>
      <c r="AR34" s="31"/>
      <c r="AS34" s="31"/>
      <c r="AT34" s="31"/>
      <c r="AU34" s="31"/>
      <c r="AV34" s="31"/>
      <c r="AW34" s="31"/>
      <c r="AX34" s="31"/>
      <c r="AY34" s="31"/>
      <c r="AZ34" s="31"/>
      <c r="BA34" s="31"/>
    </row>
    <row r="35" spans="1:53" ht="12.75" customHeight="1">
      <c r="A35" s="4"/>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283"/>
      <c r="AH35" s="102"/>
      <c r="AI35" s="27"/>
      <c r="AJ35" s="27" t="s">
        <v>34</v>
      </c>
      <c r="AK35" s="27"/>
      <c r="AL35" s="27"/>
      <c r="AM35" s="27"/>
      <c r="AN35" s="27"/>
      <c r="AO35" s="27"/>
    </row>
    <row r="36" spans="1:53" ht="15.75" customHeight="1">
      <c r="A36" s="4"/>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283"/>
      <c r="AH36" s="102"/>
      <c r="AI36" s="27"/>
      <c r="AJ36" s="27"/>
      <c r="AK36" s="27"/>
      <c r="AL36" s="27"/>
      <c r="AM36" s="27"/>
      <c r="AN36" s="27"/>
      <c r="AO36" s="27"/>
    </row>
    <row r="37" spans="1:53" ht="20.25" customHeight="1">
      <c r="A37" s="4"/>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283"/>
      <c r="AH37" s="105"/>
      <c r="AI37" s="27"/>
      <c r="AJ37" s="27"/>
      <c r="AK37" s="27"/>
      <c r="AL37" s="27"/>
      <c r="AM37" s="27"/>
      <c r="AN37" s="27"/>
      <c r="AO37" s="27"/>
    </row>
    <row r="38" spans="1:53" ht="15.75" customHeight="1">
      <c r="A38" s="4"/>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283"/>
      <c r="AH38" s="102"/>
      <c r="AI38" s="27"/>
      <c r="AJ38" s="27"/>
      <c r="AK38" s="27"/>
      <c r="AL38" s="27"/>
      <c r="AM38" s="27"/>
      <c r="AN38" s="27"/>
      <c r="AO38" s="27"/>
    </row>
    <row r="39" spans="1:53" ht="12.75" customHeight="1">
      <c r="A39" s="4"/>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283"/>
      <c r="AH39" s="102"/>
      <c r="AI39" s="27"/>
      <c r="AJ39" s="27"/>
      <c r="AK39" s="27"/>
      <c r="AL39" s="27"/>
      <c r="AM39" s="27"/>
      <c r="AN39" s="27"/>
      <c r="AO39" s="27"/>
    </row>
    <row r="40" spans="1:53" ht="12" customHeight="1">
      <c r="A40" s="4"/>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283"/>
      <c r="AH40" s="102"/>
      <c r="AI40" s="27"/>
      <c r="AJ40" s="27"/>
      <c r="AK40" s="27"/>
      <c r="AL40" s="27"/>
      <c r="AM40" s="27"/>
      <c r="AN40" s="27"/>
      <c r="AO40" s="27"/>
    </row>
    <row r="41" spans="1:53" ht="12.75" customHeight="1">
      <c r="A41" s="4"/>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283"/>
      <c r="AH41" s="102"/>
      <c r="AI41" s="27"/>
      <c r="AJ41" s="27"/>
      <c r="AK41" s="27"/>
      <c r="AL41" s="27"/>
      <c r="AM41" s="27"/>
      <c r="AN41" s="27"/>
      <c r="AO41" s="27"/>
    </row>
    <row r="42" spans="1:53" ht="12.75" customHeight="1">
      <c r="A42" s="4"/>
      <c r="B42" s="8"/>
      <c r="C42" s="55"/>
      <c r="D42" s="18"/>
      <c r="E42" s="18"/>
      <c r="F42" s="18"/>
      <c r="G42" s="18"/>
      <c r="H42" s="18"/>
      <c r="I42" s="18"/>
      <c r="J42" s="18"/>
      <c r="K42" s="18"/>
      <c r="L42" s="18"/>
      <c r="M42" s="18"/>
      <c r="N42" s="18"/>
      <c r="O42" s="18"/>
      <c r="P42" s="18"/>
      <c r="Q42" s="18"/>
      <c r="R42" s="16"/>
      <c r="S42" s="16"/>
      <c r="T42" s="16"/>
      <c r="U42" s="16"/>
      <c r="V42" s="24"/>
      <c r="W42" s="16"/>
      <c r="X42" s="16"/>
      <c r="Y42" s="16"/>
      <c r="Z42" s="16"/>
      <c r="AA42" s="16"/>
      <c r="AB42" s="16"/>
      <c r="AC42" s="16"/>
      <c r="AD42" s="16"/>
      <c r="AE42" s="16"/>
      <c r="AF42" s="5"/>
      <c r="AG42" s="283"/>
      <c r="AH42" s="102"/>
      <c r="AI42" s="27"/>
      <c r="AJ42" s="27"/>
      <c r="AK42" s="27"/>
      <c r="AL42" s="27"/>
      <c r="AM42" s="27"/>
      <c r="AN42" s="27"/>
      <c r="AO42" s="27"/>
    </row>
    <row r="43" spans="1:53" ht="9" customHeight="1">
      <c r="A43" s="4"/>
      <c r="B43" s="8"/>
      <c r="C43" s="55"/>
      <c r="D43" s="18"/>
      <c r="E43" s="18"/>
      <c r="F43" s="18"/>
      <c r="G43" s="18"/>
      <c r="H43" s="18"/>
      <c r="I43" s="18"/>
      <c r="J43" s="18"/>
      <c r="K43" s="18"/>
      <c r="L43" s="18"/>
      <c r="M43" s="18"/>
      <c r="N43" s="18"/>
      <c r="O43" s="18"/>
      <c r="P43" s="18"/>
      <c r="Q43" s="18"/>
      <c r="R43" s="16"/>
      <c r="S43" s="16"/>
      <c r="T43" s="16"/>
      <c r="U43" s="16"/>
      <c r="V43" s="24"/>
      <c r="W43" s="16"/>
      <c r="X43" s="16"/>
      <c r="Y43" s="16"/>
      <c r="Z43" s="16"/>
      <c r="AA43" s="16"/>
      <c r="AB43" s="16"/>
      <c r="AC43" s="16"/>
      <c r="AD43" s="16"/>
      <c r="AE43" s="16"/>
      <c r="AF43" s="5"/>
      <c r="AG43" s="283"/>
      <c r="AH43" s="102"/>
      <c r="AI43" s="27"/>
      <c r="AJ43" s="27"/>
      <c r="AK43" s="27"/>
      <c r="AL43" s="27"/>
      <c r="AM43" s="27"/>
      <c r="AN43" s="27"/>
      <c r="AO43" s="27"/>
    </row>
    <row r="44" spans="1:53" ht="19.5" customHeight="1">
      <c r="A44" s="4"/>
      <c r="B44" s="8"/>
      <c r="C44" s="8"/>
      <c r="D44" s="8"/>
      <c r="E44" s="8"/>
      <c r="F44" s="8"/>
      <c r="G44" s="8"/>
      <c r="H44" s="8"/>
      <c r="I44" s="8"/>
      <c r="J44" s="8"/>
      <c r="K44" s="8"/>
      <c r="L44" s="8"/>
      <c r="M44" s="8"/>
      <c r="N44" s="8"/>
      <c r="O44" s="8"/>
      <c r="P44" s="8"/>
      <c r="Q44" s="8"/>
      <c r="R44" s="72"/>
      <c r="S44" s="72"/>
      <c r="T44" s="8"/>
      <c r="U44" s="8"/>
      <c r="V44" s="8"/>
      <c r="W44" s="8"/>
      <c r="X44" s="8"/>
      <c r="Y44" s="8"/>
      <c r="Z44" s="8"/>
      <c r="AA44" s="8"/>
      <c r="AB44" s="22"/>
      <c r="AC44" s="8"/>
      <c r="AD44" s="22"/>
      <c r="AE44" s="8"/>
      <c r="AF44" s="5"/>
      <c r="AG44" s="283"/>
      <c r="AH44" s="27"/>
      <c r="AI44" s="67"/>
      <c r="AJ44" s="27"/>
      <c r="AK44" s="27"/>
      <c r="AL44" s="27"/>
      <c r="AM44" s="27"/>
      <c r="AN44" s="27"/>
      <c r="AO44" s="27"/>
    </row>
    <row r="45" spans="1:53" ht="13.5" customHeight="1">
      <c r="A45" s="4"/>
      <c r="B45" s="8"/>
      <c r="C45" s="97"/>
      <c r="D45" s="91"/>
      <c r="E45" s="91"/>
      <c r="F45" s="91"/>
      <c r="G45" s="91"/>
      <c r="H45" s="91"/>
      <c r="I45" s="91"/>
      <c r="J45" s="91"/>
      <c r="K45" s="91"/>
      <c r="L45" s="91"/>
      <c r="M45" s="91"/>
      <c r="N45" s="91"/>
      <c r="O45" s="91"/>
      <c r="P45" s="91"/>
      <c r="Q45" s="91"/>
      <c r="R45" s="98"/>
      <c r="S45" s="98"/>
      <c r="T45" s="98"/>
      <c r="U45" s="98"/>
      <c r="V45" s="98"/>
      <c r="W45" s="98"/>
      <c r="X45" s="98"/>
      <c r="Y45" s="98"/>
      <c r="Z45" s="98"/>
      <c r="AA45" s="98"/>
      <c r="AB45" s="98"/>
      <c r="AC45" s="98"/>
      <c r="AD45" s="98"/>
      <c r="AE45" s="98"/>
      <c r="AF45" s="5"/>
      <c r="AG45" s="283"/>
      <c r="AH45" s="27"/>
      <c r="AI45" s="27"/>
      <c r="AJ45" s="27"/>
      <c r="AK45" s="27"/>
      <c r="AL45" s="27"/>
      <c r="AM45" s="27"/>
      <c r="AN45" s="27"/>
      <c r="AO45" s="27"/>
    </row>
    <row r="46" spans="1:53" ht="3.75" customHeight="1">
      <c r="A46" s="4"/>
      <c r="B46" s="8"/>
      <c r="C46" s="13"/>
      <c r="D46" s="13"/>
      <c r="E46" s="13"/>
      <c r="F46" s="13"/>
      <c r="G46" s="13"/>
      <c r="H46" s="13"/>
      <c r="I46" s="13"/>
      <c r="J46" s="13"/>
      <c r="K46" s="13"/>
      <c r="L46" s="13"/>
      <c r="M46" s="13"/>
      <c r="N46" s="13"/>
      <c r="O46" s="13"/>
      <c r="P46" s="13"/>
      <c r="Q46" s="13"/>
      <c r="R46" s="5"/>
      <c r="S46" s="5"/>
      <c r="T46" s="5"/>
      <c r="U46" s="5"/>
      <c r="V46" s="5"/>
      <c r="W46" s="5"/>
      <c r="X46" s="5"/>
      <c r="Y46" s="5"/>
      <c r="Z46" s="5"/>
      <c r="AA46" s="5"/>
      <c r="AB46" s="5"/>
      <c r="AC46" s="5"/>
      <c r="AD46" s="5"/>
      <c r="AE46" s="5"/>
      <c r="AF46" s="5"/>
      <c r="AG46" s="283"/>
      <c r="AH46" s="27"/>
      <c r="AI46" s="27"/>
      <c r="AJ46" s="27"/>
      <c r="AK46" s="27"/>
      <c r="AL46" s="27"/>
      <c r="AM46" s="27"/>
      <c r="AN46" s="27"/>
      <c r="AO46" s="27"/>
    </row>
    <row r="47" spans="1:53" ht="11.25" customHeight="1">
      <c r="A47" s="4"/>
      <c r="B47" s="8"/>
      <c r="C47" s="13"/>
      <c r="D47" s="13"/>
      <c r="E47" s="15"/>
      <c r="F47" s="1691"/>
      <c r="G47" s="1691"/>
      <c r="H47" s="1691"/>
      <c r="I47" s="1691"/>
      <c r="J47" s="1691"/>
      <c r="K47" s="1691"/>
      <c r="L47" s="1691"/>
      <c r="M47" s="1691"/>
      <c r="N47" s="1691"/>
      <c r="O47" s="1691"/>
      <c r="P47" s="1691"/>
      <c r="Q47" s="1691"/>
      <c r="R47" s="1691"/>
      <c r="S47" s="1691"/>
      <c r="T47" s="1691"/>
      <c r="U47" s="1691"/>
      <c r="V47" s="1691"/>
      <c r="W47" s="15"/>
      <c r="X47" s="1691"/>
      <c r="Y47" s="1691"/>
      <c r="Z47" s="1691"/>
      <c r="AA47" s="1691"/>
      <c r="AB47" s="1691"/>
      <c r="AC47" s="1691"/>
      <c r="AD47" s="1691"/>
      <c r="AE47" s="15"/>
      <c r="AF47" s="8"/>
      <c r="AG47" s="283"/>
      <c r="AH47" s="27"/>
      <c r="AI47" s="27"/>
      <c r="AJ47" s="27"/>
      <c r="AK47" s="27"/>
      <c r="AL47" s="27"/>
      <c r="AM47" s="27"/>
      <c r="AN47" s="27"/>
      <c r="AO47" s="27"/>
    </row>
    <row r="48" spans="1:53" ht="12.75" customHeight="1">
      <c r="A48" s="4"/>
      <c r="B48" s="8"/>
      <c r="C48" s="13"/>
      <c r="D48" s="13"/>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5"/>
      <c r="AG48" s="283"/>
      <c r="AH48" s="27"/>
      <c r="AI48" s="27"/>
      <c r="AJ48" s="27"/>
      <c r="AK48" s="27"/>
      <c r="AL48" s="27"/>
      <c r="AM48" s="27"/>
      <c r="AN48" s="27"/>
      <c r="AO48" s="27"/>
    </row>
    <row r="49" spans="1:58" ht="6" customHeight="1">
      <c r="A49" s="4"/>
      <c r="B49" s="8"/>
      <c r="C49" s="13"/>
      <c r="D49" s="13"/>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5"/>
      <c r="AG49" s="283"/>
      <c r="AH49" s="27"/>
      <c r="AI49" s="27"/>
      <c r="AJ49" s="27"/>
      <c r="AK49" s="27"/>
      <c r="AL49" s="27"/>
      <c r="AM49" s="27"/>
      <c r="AN49" s="27"/>
      <c r="AO49" s="27"/>
    </row>
    <row r="50" spans="1:58" s="62" customFormat="1" ht="12" customHeight="1">
      <c r="A50" s="59"/>
      <c r="B50" s="60"/>
      <c r="C50" s="73"/>
      <c r="D50" s="61"/>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82"/>
      <c r="AG50" s="415"/>
      <c r="AH50" s="101"/>
      <c r="AI50" s="108"/>
      <c r="AJ50" s="108"/>
      <c r="AK50" s="108"/>
      <c r="AL50" s="90"/>
      <c r="AM50" s="90"/>
      <c r="AN50" s="27"/>
      <c r="AO50" s="27"/>
      <c r="AP50"/>
      <c r="AQ50"/>
      <c r="AR50"/>
      <c r="AS50"/>
      <c r="AT50"/>
      <c r="AU50"/>
      <c r="AV50"/>
      <c r="AW50"/>
      <c r="AX50"/>
      <c r="AY50"/>
      <c r="AZ50"/>
      <c r="BA50"/>
      <c r="BB50"/>
      <c r="BC50"/>
      <c r="BD50"/>
      <c r="BE50"/>
      <c r="BF50"/>
    </row>
    <row r="51" spans="1:58" ht="12" customHeight="1">
      <c r="A51" s="4"/>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283"/>
      <c r="AH51" s="68"/>
      <c r="AI51" s="108"/>
      <c r="AJ51" s="108"/>
      <c r="AK51" s="108"/>
      <c r="AL51" s="27"/>
      <c r="AM51" s="27"/>
      <c r="AN51" s="27"/>
      <c r="AO51" s="27"/>
    </row>
    <row r="52" spans="1:58" ht="12" customHeight="1">
      <c r="A52" s="4"/>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283"/>
      <c r="AH52" s="68"/>
      <c r="AI52" s="108"/>
      <c r="AJ52" s="108"/>
      <c r="AK52" s="108"/>
      <c r="AL52" s="27"/>
      <c r="AM52" s="27"/>
      <c r="AN52" s="27"/>
      <c r="AO52" s="27"/>
    </row>
    <row r="53" spans="1:58" ht="12" customHeight="1">
      <c r="A53" s="4"/>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283"/>
      <c r="AH53" s="27"/>
      <c r="AI53" s="108"/>
      <c r="AJ53" s="108"/>
      <c r="AK53" s="108"/>
      <c r="AL53" s="27"/>
      <c r="AM53" s="27"/>
      <c r="AN53" s="27"/>
      <c r="AO53" s="27"/>
    </row>
    <row r="54" spans="1:58" ht="12" customHeight="1">
      <c r="A54" s="4"/>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283"/>
      <c r="AH54" s="27"/>
      <c r="AI54" s="108"/>
      <c r="AJ54" s="108"/>
      <c r="AK54" s="108"/>
      <c r="AL54" s="27"/>
      <c r="AM54" s="27"/>
      <c r="AN54" s="27"/>
      <c r="AO54" s="27"/>
    </row>
    <row r="55" spans="1:58" ht="12" customHeight="1">
      <c r="A55" s="4"/>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283"/>
      <c r="AH55" s="27"/>
      <c r="AI55" s="108"/>
      <c r="AJ55" s="108"/>
      <c r="AK55" s="108"/>
      <c r="AL55" s="27"/>
      <c r="AM55" s="27"/>
      <c r="AN55" s="27"/>
      <c r="AO55" s="27"/>
    </row>
    <row r="56" spans="1:58" ht="12" customHeight="1">
      <c r="A56" s="4"/>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283"/>
      <c r="AH56" s="27"/>
      <c r="AI56" s="108"/>
      <c r="AJ56" s="108"/>
      <c r="AK56" s="108"/>
      <c r="AL56" s="27"/>
      <c r="AM56" s="27"/>
      <c r="AN56" s="27"/>
      <c r="AO56" s="27"/>
    </row>
    <row r="57" spans="1:58" ht="12" customHeight="1">
      <c r="A57" s="4"/>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283"/>
      <c r="AH57" s="27"/>
      <c r="AI57" s="27"/>
      <c r="AJ57" s="27"/>
      <c r="AK57" s="27"/>
      <c r="AL57" s="27"/>
      <c r="AM57" s="27"/>
      <c r="AN57" s="27"/>
      <c r="AO57" s="27"/>
    </row>
    <row r="58" spans="1:58" ht="12" customHeight="1">
      <c r="A58" s="4"/>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283"/>
      <c r="AH58" s="27"/>
      <c r="AI58" s="27"/>
      <c r="AJ58" s="27"/>
      <c r="AK58" s="27"/>
      <c r="AL58" s="27"/>
      <c r="AM58" s="27"/>
      <c r="AN58" s="27"/>
      <c r="AO58" s="27"/>
    </row>
    <row r="59" spans="1:58" ht="12" customHeight="1">
      <c r="A59" s="4"/>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283"/>
      <c r="AH59" s="27"/>
      <c r="AI59" s="27"/>
      <c r="AJ59" s="27"/>
      <c r="AK59" s="27"/>
      <c r="AL59" s="27"/>
      <c r="AM59" s="27"/>
      <c r="AN59" s="27"/>
      <c r="AO59" s="27"/>
    </row>
    <row r="60" spans="1:58" ht="12" customHeight="1">
      <c r="A60" s="4"/>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283"/>
      <c r="AH60" s="27"/>
      <c r="AI60" s="27"/>
      <c r="AJ60" s="27"/>
      <c r="AK60" s="27"/>
      <c r="AL60" s="27"/>
      <c r="AM60" s="27"/>
      <c r="AN60" s="27"/>
      <c r="AO60" s="27"/>
    </row>
    <row r="61" spans="1:58" ht="12" customHeight="1">
      <c r="A61" s="4"/>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283"/>
      <c r="AH61" s="27"/>
      <c r="AI61" s="27"/>
      <c r="AJ61" s="27"/>
      <c r="AK61" s="27"/>
      <c r="AL61" s="27"/>
      <c r="AM61" s="27"/>
      <c r="AN61" s="27"/>
      <c r="AO61" s="27"/>
    </row>
    <row r="62" spans="1:58" ht="12" customHeight="1">
      <c r="A62" s="4"/>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283"/>
      <c r="AH62" s="27"/>
      <c r="AI62" s="27"/>
      <c r="AJ62" s="27"/>
      <c r="AK62" s="27"/>
      <c r="AL62" s="27"/>
      <c r="AM62" s="27"/>
      <c r="AN62" s="27"/>
      <c r="AO62" s="27"/>
    </row>
    <row r="63" spans="1:58" ht="12" customHeight="1">
      <c r="A63" s="4"/>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283"/>
      <c r="AH63" s="27"/>
      <c r="AI63" s="27"/>
      <c r="AJ63" s="27"/>
      <c r="AK63" s="27"/>
      <c r="AL63" s="27"/>
      <c r="AM63" s="27"/>
      <c r="AN63" s="27"/>
      <c r="AO63" s="27"/>
    </row>
    <row r="64" spans="1:58" ht="12" customHeight="1">
      <c r="A64" s="4"/>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283"/>
      <c r="AH64" s="27"/>
      <c r="AI64" s="27"/>
      <c r="AJ64" s="27"/>
      <c r="AK64" s="27"/>
      <c r="AL64" s="27"/>
      <c r="AM64" s="27"/>
      <c r="AN64" s="27"/>
      <c r="AO64" s="27"/>
    </row>
    <row r="65" spans="1:43" ht="12" customHeight="1">
      <c r="A65" s="4"/>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283"/>
      <c r="AH65" s="27"/>
      <c r="AI65" s="27"/>
      <c r="AJ65" s="27"/>
      <c r="AK65" s="27"/>
      <c r="AL65" s="27"/>
      <c r="AM65" s="27"/>
      <c r="AN65" s="27"/>
      <c r="AO65" s="27"/>
    </row>
    <row r="66" spans="1:43" ht="12" customHeight="1">
      <c r="A66" s="4"/>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283"/>
      <c r="AH66" s="27"/>
      <c r="AI66" s="27"/>
      <c r="AJ66" s="27"/>
      <c r="AK66" s="27"/>
      <c r="AL66" s="27"/>
      <c r="AM66" s="27"/>
      <c r="AN66" s="27"/>
      <c r="AO66" s="27"/>
    </row>
    <row r="67" spans="1:43" ht="12" customHeight="1">
      <c r="A67" s="4"/>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283"/>
      <c r="AH67" s="27"/>
      <c r="AI67" s="27"/>
      <c r="AJ67" s="27"/>
      <c r="AK67" s="27"/>
      <c r="AL67" s="27"/>
      <c r="AM67" s="27"/>
      <c r="AN67" s="27"/>
      <c r="AO67" s="27"/>
    </row>
    <row r="68" spans="1:43" ht="12" customHeight="1">
      <c r="A68" s="4"/>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283"/>
      <c r="AH68" s="27"/>
      <c r="AI68" s="27"/>
      <c r="AJ68" s="27"/>
      <c r="AK68" s="27"/>
      <c r="AL68" s="27"/>
      <c r="AM68" s="27"/>
      <c r="AN68" s="27"/>
      <c r="AO68" s="27"/>
    </row>
    <row r="69" spans="1:43" ht="12" customHeight="1">
      <c r="A69" s="4"/>
      <c r="B69" s="8"/>
      <c r="C69" s="55"/>
      <c r="D69" s="18"/>
      <c r="E69" s="9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94"/>
      <c r="AF69" s="5"/>
      <c r="AG69" s="283"/>
      <c r="AH69" s="27"/>
      <c r="AI69" s="27"/>
      <c r="AJ69" s="27"/>
      <c r="AK69" s="27"/>
      <c r="AL69" s="27"/>
      <c r="AM69" s="27"/>
      <c r="AN69" s="27"/>
      <c r="AO69" s="27"/>
    </row>
    <row r="70" spans="1:43" ht="12" customHeight="1">
      <c r="A70" s="4"/>
      <c r="B70" s="8"/>
      <c r="C70" s="55"/>
      <c r="D70" s="18"/>
      <c r="E70" s="9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94"/>
      <c r="AF70" s="5"/>
      <c r="AG70" s="283"/>
      <c r="AH70" s="27"/>
      <c r="AI70" s="27"/>
      <c r="AJ70" s="27"/>
      <c r="AK70" s="27"/>
      <c r="AL70" s="27"/>
      <c r="AM70" s="27"/>
      <c r="AN70" s="27"/>
      <c r="AO70" s="27"/>
    </row>
    <row r="71" spans="1:43" s="85" customFormat="1" ht="9.75" customHeight="1">
      <c r="A71" s="83"/>
      <c r="B71" s="84"/>
      <c r="C71" s="87"/>
      <c r="D71" s="30"/>
      <c r="E71" s="89"/>
      <c r="F71" s="89"/>
      <c r="G71" s="89"/>
      <c r="H71" s="95"/>
      <c r="I71" s="95"/>
      <c r="J71" s="95"/>
      <c r="K71" s="95"/>
      <c r="L71" s="95"/>
      <c r="M71" s="95"/>
      <c r="N71" s="95"/>
      <c r="O71" s="95"/>
      <c r="P71" s="95"/>
      <c r="Q71" s="95"/>
      <c r="R71" s="95"/>
      <c r="S71" s="95"/>
      <c r="T71" s="95"/>
      <c r="U71" s="95"/>
      <c r="V71" s="95"/>
      <c r="W71" s="95"/>
      <c r="X71" s="95"/>
      <c r="Y71" s="95"/>
      <c r="Z71" s="95"/>
      <c r="AA71" s="95"/>
      <c r="AB71" s="95"/>
      <c r="AC71" s="95"/>
      <c r="AD71" s="95"/>
      <c r="AE71" s="95"/>
      <c r="AF71" s="84"/>
      <c r="AG71" s="439"/>
      <c r="AH71" s="106"/>
      <c r="AI71" s="106"/>
      <c r="AJ71" s="106"/>
      <c r="AK71" s="106"/>
      <c r="AL71" s="106"/>
      <c r="AM71" s="106"/>
      <c r="AN71" s="106"/>
      <c r="AO71" s="106"/>
    </row>
    <row r="72" spans="1:43" ht="11.25" customHeight="1">
      <c r="A72" s="4"/>
      <c r="B72" s="1"/>
      <c r="C72" s="54"/>
      <c r="D72" s="18"/>
      <c r="E72" s="96"/>
      <c r="F72" s="96"/>
      <c r="G72" s="96"/>
      <c r="H72" s="96"/>
      <c r="I72" s="96"/>
      <c r="J72" s="96"/>
      <c r="K72" s="96"/>
      <c r="L72" s="96"/>
      <c r="M72" s="96"/>
      <c r="N72" s="96"/>
      <c r="O72" s="96"/>
      <c r="P72" s="96"/>
      <c r="Q72" s="96"/>
      <c r="R72" s="96"/>
      <c r="S72" s="96"/>
      <c r="T72" s="96"/>
      <c r="U72" s="96"/>
      <c r="V72" s="95"/>
      <c r="W72" s="96"/>
      <c r="X72" s="96"/>
      <c r="Y72" s="96"/>
      <c r="Z72" s="96"/>
      <c r="AA72" s="96"/>
      <c r="AB72" s="96"/>
      <c r="AC72" s="96"/>
      <c r="AD72" s="96"/>
      <c r="AE72" s="96"/>
      <c r="AF72" s="5"/>
      <c r="AG72" s="283"/>
      <c r="AH72" s="27"/>
      <c r="AI72" s="27"/>
      <c r="AJ72" s="27"/>
      <c r="AK72" s="27"/>
      <c r="AL72" s="27"/>
      <c r="AM72" s="27"/>
      <c r="AN72" s="27"/>
      <c r="AO72" s="27"/>
    </row>
    <row r="73" spans="1:43" ht="13.5" customHeight="1">
      <c r="A73" s="4"/>
      <c r="B73" s="1"/>
      <c r="C73" s="1"/>
      <c r="D73" s="1"/>
      <c r="I73" s="8"/>
      <c r="J73" s="8"/>
      <c r="K73" s="8"/>
      <c r="L73" s="8"/>
      <c r="M73" s="8"/>
      <c r="N73" s="8"/>
      <c r="O73" s="8"/>
      <c r="P73" s="8"/>
      <c r="Q73" s="8"/>
      <c r="R73" s="8"/>
      <c r="S73" s="8"/>
      <c r="T73" s="8"/>
      <c r="U73" s="8"/>
      <c r="V73" s="86"/>
      <c r="W73" s="8"/>
      <c r="X73" s="8"/>
      <c r="Y73" s="8"/>
      <c r="Z73" s="1458">
        <v>41821</v>
      </c>
      <c r="AA73" s="1458"/>
      <c r="AB73" s="1458"/>
      <c r="AC73" s="1458"/>
      <c r="AD73" s="1458"/>
      <c r="AE73" s="1458"/>
      <c r="AF73" s="441">
        <v>23</v>
      </c>
      <c r="AG73" s="283"/>
      <c r="AH73" s="107"/>
      <c r="AI73" s="107"/>
      <c r="AJ73" s="107"/>
      <c r="AK73" s="107"/>
      <c r="AL73" s="107"/>
      <c r="AM73" s="107"/>
      <c r="AN73" s="107"/>
      <c r="AO73" s="107"/>
      <c r="AP73" s="71"/>
      <c r="AQ73" s="71"/>
    </row>
    <row r="74" spans="1:43" ht="13.5" customHeight="1">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107"/>
      <c r="AI74" s="107"/>
      <c r="AJ74" s="107"/>
      <c r="AK74" s="107"/>
      <c r="AL74" s="107"/>
      <c r="AM74" s="107"/>
      <c r="AN74" s="107"/>
      <c r="AO74" s="107"/>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107"/>
      <c r="AI75" s="107"/>
      <c r="AJ75" s="107"/>
      <c r="AK75" s="107"/>
      <c r="AL75" s="107"/>
      <c r="AM75" s="107"/>
      <c r="AN75" s="107"/>
      <c r="AO75" s="107"/>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107"/>
      <c r="AI76" s="107"/>
      <c r="AJ76" s="107"/>
      <c r="AK76" s="107"/>
      <c r="AL76" s="107"/>
      <c r="AM76" s="107"/>
      <c r="AN76" s="107"/>
      <c r="AO76" s="107"/>
      <c r="AP76" s="71"/>
      <c r="AQ76" s="71"/>
    </row>
    <row r="77" spans="1:43">
      <c r="A77" s="70"/>
      <c r="B77" s="70"/>
      <c r="C77" s="70"/>
      <c r="D77" s="70"/>
      <c r="E77" s="70"/>
      <c r="F77" s="70"/>
      <c r="G77" s="70"/>
      <c r="H77" s="70"/>
      <c r="I77" s="70"/>
      <c r="J77" s="70"/>
      <c r="K77" s="70"/>
      <c r="L77" s="70"/>
      <c r="M77" s="70"/>
      <c r="N77" s="70"/>
      <c r="O77" s="70"/>
      <c r="P77" s="70"/>
      <c r="Q77" s="70"/>
      <c r="R77" s="70"/>
      <c r="S77" s="70"/>
      <c r="T77" s="70"/>
      <c r="U77" s="70"/>
      <c r="W77" s="70"/>
      <c r="X77" s="70"/>
      <c r="Y77" s="70"/>
      <c r="Z77" s="70"/>
      <c r="AA77" s="70"/>
      <c r="AB77" s="88"/>
      <c r="AC77" s="70"/>
      <c r="AD77" s="88"/>
      <c r="AE77" s="70"/>
      <c r="AF77" s="70"/>
      <c r="AG77" s="70"/>
      <c r="AH77" s="107"/>
      <c r="AI77" s="107"/>
      <c r="AJ77" s="107"/>
      <c r="AK77" s="107"/>
      <c r="AL77" s="107"/>
      <c r="AM77" s="107"/>
      <c r="AN77" s="107"/>
      <c r="AO77" s="107"/>
      <c r="AP77" s="71"/>
      <c r="AQ77" s="71"/>
    </row>
    <row r="78" spans="1:43">
      <c r="A78" s="70"/>
      <c r="B78" s="70"/>
      <c r="C78" s="70"/>
      <c r="D78" s="70"/>
      <c r="E78" s="70"/>
      <c r="F78" s="70"/>
      <c r="G78" s="70"/>
      <c r="H78" s="70"/>
      <c r="I78" s="70"/>
      <c r="J78" s="70"/>
      <c r="K78" s="70"/>
      <c r="L78" s="70"/>
      <c r="M78" s="70"/>
      <c r="N78" s="70"/>
      <c r="O78" s="70"/>
      <c r="P78" s="70"/>
      <c r="Q78" s="70"/>
      <c r="R78" s="70"/>
      <c r="S78" s="70"/>
      <c r="T78" s="70"/>
      <c r="U78" s="70"/>
      <c r="W78" s="70"/>
      <c r="X78" s="70"/>
      <c r="Y78" s="70"/>
      <c r="Z78" s="70"/>
      <c r="AA78" s="70"/>
      <c r="AB78" s="88"/>
      <c r="AC78" s="70"/>
      <c r="AD78" s="88"/>
      <c r="AE78" s="70"/>
      <c r="AF78" s="70"/>
      <c r="AG78" s="70"/>
      <c r="AH78" s="107"/>
      <c r="AI78" s="107"/>
      <c r="AJ78" s="107"/>
      <c r="AK78" s="107"/>
      <c r="AL78" s="107"/>
      <c r="AM78" s="107"/>
      <c r="AN78" s="107"/>
      <c r="AO78" s="107"/>
      <c r="AP78" s="71"/>
      <c r="AQ78" s="71"/>
    </row>
    <row r="79" spans="1:43">
      <c r="AB79" s="25"/>
      <c r="AD79" s="25"/>
      <c r="AH79" s="27"/>
      <c r="AI79" s="27"/>
      <c r="AJ79" s="68"/>
      <c r="AK79" s="27"/>
      <c r="AL79" s="27"/>
      <c r="AM79" s="27"/>
      <c r="AN79" s="27"/>
      <c r="AO79" s="27"/>
    </row>
    <row r="80" spans="1:43">
      <c r="AH80" s="27"/>
      <c r="AI80" s="27"/>
      <c r="AJ80" s="27"/>
      <c r="AK80" s="27"/>
      <c r="AL80" s="27"/>
      <c r="AM80" s="27"/>
      <c r="AN80" s="27"/>
      <c r="AO80" s="27"/>
    </row>
    <row r="81" spans="28:41">
      <c r="AH81" s="27"/>
      <c r="AI81" s="27"/>
      <c r="AJ81" s="27"/>
      <c r="AK81" s="27"/>
      <c r="AL81" s="27"/>
      <c r="AM81" s="27"/>
      <c r="AN81" s="27"/>
      <c r="AO81" s="27"/>
    </row>
    <row r="82" spans="28:41">
      <c r="AH82" s="27"/>
      <c r="AI82" s="27"/>
      <c r="AJ82" s="27"/>
      <c r="AK82" s="27"/>
      <c r="AL82" s="27"/>
      <c r="AM82" s="27"/>
      <c r="AN82" s="27"/>
      <c r="AO82" s="27"/>
    </row>
    <row r="83" spans="28:41">
      <c r="AH83" s="27"/>
      <c r="AI83" s="27"/>
      <c r="AJ83" s="27"/>
      <c r="AK83" s="27"/>
      <c r="AL83" s="27"/>
      <c r="AM83" s="27"/>
      <c r="AN83" s="27"/>
      <c r="AO83" s="27"/>
    </row>
    <row r="84" spans="28:41" ht="8.25" customHeight="1"/>
    <row r="86" spans="28:41" ht="9" customHeight="1">
      <c r="AF86" s="9"/>
    </row>
    <row r="87" spans="28:41" ht="8.25" customHeight="1">
      <c r="AB87" s="34"/>
      <c r="AD87" s="34"/>
      <c r="AF87" s="34"/>
    </row>
    <row r="88" spans="28:41" ht="9.75" customHeight="1"/>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sheetPr codeName="Folha10" enableFormatConditionsCalculation="0">
    <tabColor theme="9"/>
  </sheetPr>
  <dimension ref="A1:E71"/>
  <sheetViews>
    <sheetView showRuler="0"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402"/>
      <c r="B1" s="403"/>
      <c r="C1" s="1696"/>
      <c r="D1" s="1696"/>
      <c r="E1" s="405"/>
    </row>
    <row r="2" spans="1:5" ht="13.5" customHeight="1">
      <c r="A2" s="402"/>
      <c r="B2" s="406"/>
      <c r="C2" s="1696"/>
      <c r="D2" s="1696"/>
      <c r="E2" s="402"/>
    </row>
    <row r="3" spans="1:5" ht="13.5" customHeight="1">
      <c r="A3" s="402"/>
      <c r="B3" s="405"/>
      <c r="C3" s="404"/>
      <c r="D3" s="404"/>
      <c r="E3" s="402"/>
    </row>
    <row r="4" spans="1:5" s="12" customFormat="1" ht="13.5" customHeight="1">
      <c r="A4" s="407"/>
      <c r="B4" s="408"/>
      <c r="C4" s="404"/>
      <c r="D4" s="404"/>
      <c r="E4" s="407"/>
    </row>
    <row r="5" spans="1:5" ht="13.5" customHeight="1">
      <c r="A5" s="402"/>
      <c r="B5" s="405"/>
      <c r="C5" s="404"/>
      <c r="D5" s="404"/>
      <c r="E5" s="402"/>
    </row>
    <row r="6" spans="1:5" ht="13.5" customHeight="1">
      <c r="A6" s="402"/>
      <c r="B6" s="405"/>
      <c r="C6" s="404"/>
      <c r="D6" s="404"/>
      <c r="E6" s="402"/>
    </row>
    <row r="7" spans="1:5" ht="13.5" customHeight="1">
      <c r="A7" s="402"/>
      <c r="B7" s="405"/>
      <c r="C7" s="404"/>
      <c r="D7" s="404"/>
      <c r="E7" s="402"/>
    </row>
    <row r="8" spans="1:5" ht="13.5" customHeight="1">
      <c r="A8" s="402"/>
      <c r="B8" s="405"/>
      <c r="C8" s="404"/>
      <c r="D8" s="404"/>
      <c r="E8" s="402"/>
    </row>
    <row r="9" spans="1:5" ht="13.5" customHeight="1">
      <c r="A9" s="402"/>
      <c r="B9" s="405"/>
      <c r="C9" s="404"/>
      <c r="D9" s="404"/>
      <c r="E9" s="402"/>
    </row>
    <row r="10" spans="1:5" ht="13.5" customHeight="1">
      <c r="A10" s="402"/>
      <c r="B10" s="405"/>
      <c r="C10" s="404"/>
      <c r="D10" s="404"/>
      <c r="E10" s="402"/>
    </row>
    <row r="11" spans="1:5" ht="13.5" customHeight="1">
      <c r="A11" s="402"/>
      <c r="B11" s="405"/>
      <c r="C11" s="404"/>
      <c r="D11" s="404"/>
      <c r="E11" s="402"/>
    </row>
    <row r="12" spans="1:5" ht="13.5" customHeight="1">
      <c r="A12" s="402"/>
      <c r="B12" s="405"/>
      <c r="C12" s="404"/>
      <c r="D12" s="404"/>
      <c r="E12" s="402"/>
    </row>
    <row r="13" spans="1:5" ht="13.5" customHeight="1">
      <c r="A13" s="402"/>
      <c r="B13" s="405"/>
      <c r="C13" s="404"/>
      <c r="D13" s="404"/>
      <c r="E13" s="402"/>
    </row>
    <row r="14" spans="1:5" ht="13.5" customHeight="1">
      <c r="A14" s="402"/>
      <c r="B14" s="405"/>
      <c r="C14" s="404"/>
      <c r="D14" s="404"/>
      <c r="E14" s="402"/>
    </row>
    <row r="15" spans="1:5" ht="13.5" customHeight="1">
      <c r="A15" s="402"/>
      <c r="B15" s="405"/>
      <c r="C15" s="404"/>
      <c r="D15" s="404"/>
      <c r="E15" s="402"/>
    </row>
    <row r="16" spans="1:5" ht="13.5" customHeight="1">
      <c r="A16" s="402"/>
      <c r="B16" s="405"/>
      <c r="C16" s="404"/>
      <c r="D16" s="404"/>
      <c r="E16" s="402"/>
    </row>
    <row r="17" spans="1:5" ht="13.5" customHeight="1">
      <c r="A17" s="402"/>
      <c r="B17" s="405"/>
      <c r="C17" s="404"/>
      <c r="D17" s="404"/>
      <c r="E17" s="402"/>
    </row>
    <row r="18" spans="1:5" ht="13.5" customHeight="1">
      <c r="A18" s="402"/>
      <c r="B18" s="405"/>
      <c r="C18" s="404"/>
      <c r="D18" s="404"/>
      <c r="E18" s="402"/>
    </row>
    <row r="19" spans="1:5" ht="13.5" customHeight="1">
      <c r="A19" s="402"/>
      <c r="B19" s="405"/>
      <c r="C19" s="404"/>
      <c r="D19" s="404"/>
      <c r="E19" s="402"/>
    </row>
    <row r="20" spans="1:5" ht="13.5" customHeight="1">
      <c r="A20" s="402"/>
      <c r="B20" s="405"/>
      <c r="C20" s="404"/>
      <c r="D20" s="404"/>
      <c r="E20" s="402"/>
    </row>
    <row r="21" spans="1:5" ht="13.5" customHeight="1">
      <c r="A21" s="402"/>
      <c r="B21" s="405"/>
      <c r="C21" s="404"/>
      <c r="D21" s="404"/>
      <c r="E21" s="402"/>
    </row>
    <row r="22" spans="1:5" ht="13.5" customHeight="1">
      <c r="A22" s="402"/>
      <c r="B22" s="405"/>
      <c r="C22" s="404"/>
      <c r="D22" s="404"/>
      <c r="E22" s="402"/>
    </row>
    <row r="23" spans="1:5" ht="13.5" customHeight="1">
      <c r="A23" s="402"/>
      <c r="B23" s="405"/>
      <c r="C23" s="404"/>
      <c r="D23" s="404"/>
      <c r="E23" s="402"/>
    </row>
    <row r="24" spans="1:5" ht="13.5" customHeight="1">
      <c r="A24" s="402"/>
      <c r="B24" s="405"/>
      <c r="C24" s="404"/>
      <c r="D24" s="404"/>
      <c r="E24" s="402"/>
    </row>
    <row r="25" spans="1:5" ht="13.5" customHeight="1">
      <c r="A25" s="402"/>
      <c r="B25" s="405"/>
      <c r="C25" s="404"/>
      <c r="D25" s="404"/>
      <c r="E25" s="402"/>
    </row>
    <row r="26" spans="1:5" ht="13.5" customHeight="1">
      <c r="A26" s="402"/>
      <c r="B26" s="405"/>
      <c r="C26" s="404"/>
      <c r="D26" s="404"/>
      <c r="E26" s="402"/>
    </row>
    <row r="27" spans="1:5" ht="13.5" customHeight="1">
      <c r="A27" s="402"/>
      <c r="B27" s="405"/>
      <c r="C27" s="404"/>
      <c r="D27" s="404"/>
      <c r="E27" s="402"/>
    </row>
    <row r="28" spans="1:5" ht="13.5" customHeight="1">
      <c r="A28" s="402"/>
      <c r="B28" s="405"/>
      <c r="C28" s="404"/>
      <c r="D28" s="404"/>
      <c r="E28" s="402"/>
    </row>
    <row r="29" spans="1:5" ht="13.5" customHeight="1">
      <c r="A29" s="402"/>
      <c r="B29" s="405"/>
      <c r="C29" s="404"/>
      <c r="D29" s="404"/>
      <c r="E29" s="402"/>
    </row>
    <row r="30" spans="1:5" ht="13.5" customHeight="1">
      <c r="A30" s="402"/>
      <c r="B30" s="405"/>
      <c r="C30" s="404"/>
      <c r="D30" s="404"/>
      <c r="E30" s="402"/>
    </row>
    <row r="31" spans="1:5" ht="13.5" customHeight="1">
      <c r="A31" s="402"/>
      <c r="B31" s="405"/>
      <c r="C31" s="404"/>
      <c r="D31" s="404"/>
      <c r="E31" s="402"/>
    </row>
    <row r="32" spans="1:5" ht="13.5" customHeight="1">
      <c r="A32" s="402"/>
      <c r="B32" s="405"/>
      <c r="C32" s="404"/>
      <c r="D32" s="404"/>
      <c r="E32" s="402"/>
    </row>
    <row r="33" spans="1:5" ht="13.5" customHeight="1">
      <c r="A33" s="402"/>
      <c r="B33" s="405"/>
      <c r="C33" s="404"/>
      <c r="D33" s="404"/>
      <c r="E33" s="402"/>
    </row>
    <row r="34" spans="1:5" ht="13.5" customHeight="1">
      <c r="A34" s="402"/>
      <c r="B34" s="405"/>
      <c r="C34" s="404"/>
      <c r="D34" s="404"/>
      <c r="E34" s="402"/>
    </row>
    <row r="35" spans="1:5" ht="13.5" customHeight="1">
      <c r="A35" s="402"/>
      <c r="B35" s="405"/>
      <c r="C35" s="404"/>
      <c r="D35" s="404"/>
      <c r="E35" s="402"/>
    </row>
    <row r="36" spans="1:5" ht="13.5" customHeight="1">
      <c r="A36" s="402"/>
      <c r="B36" s="405"/>
      <c r="C36" s="404"/>
      <c r="D36" s="404"/>
      <c r="E36" s="402"/>
    </row>
    <row r="37" spans="1:5" ht="13.5" customHeight="1">
      <c r="A37" s="402"/>
      <c r="B37" s="405"/>
      <c r="C37" s="404"/>
      <c r="D37" s="404"/>
      <c r="E37" s="402"/>
    </row>
    <row r="38" spans="1:5" ht="13.5" customHeight="1">
      <c r="A38" s="402"/>
      <c r="B38" s="405"/>
      <c r="C38" s="404"/>
      <c r="D38" s="404"/>
      <c r="E38" s="402"/>
    </row>
    <row r="39" spans="1:5" ht="13.5" customHeight="1">
      <c r="A39" s="402"/>
      <c r="B39" s="405"/>
      <c r="C39" s="404"/>
      <c r="D39" s="404"/>
      <c r="E39" s="402"/>
    </row>
    <row r="40" spans="1:5" ht="13.5" customHeight="1">
      <c r="A40" s="402"/>
      <c r="B40" s="405"/>
      <c r="C40" s="409"/>
      <c r="D40" s="410"/>
      <c r="E40" s="402"/>
    </row>
    <row r="41" spans="1:5" ht="13.5" customHeight="1">
      <c r="A41" s="402"/>
      <c r="B41" s="405"/>
      <c r="C41" s="411"/>
      <c r="D41" s="410"/>
      <c r="E41" s="402"/>
    </row>
    <row r="42" spans="1:5" ht="18.75" customHeight="1">
      <c r="A42" s="402"/>
      <c r="B42" s="449" t="s">
        <v>366</v>
      </c>
      <c r="C42" s="450"/>
      <c r="D42" s="451"/>
      <c r="E42" s="402"/>
    </row>
    <row r="43" spans="1:5" ht="9" customHeight="1">
      <c r="A43" s="402"/>
      <c r="B43" s="455"/>
      <c r="C43" s="456"/>
      <c r="D43" s="457"/>
      <c r="E43" s="402"/>
    </row>
    <row r="44" spans="1:5" ht="13.5" customHeight="1">
      <c r="A44" s="402"/>
      <c r="B44" s="455"/>
      <c r="C44" s="452"/>
      <c r="D44" s="458" t="s">
        <v>362</v>
      </c>
      <c r="E44" s="402"/>
    </row>
    <row r="45" spans="1:5" ht="13.5" customHeight="1">
      <c r="A45" s="402"/>
      <c r="B45" s="455"/>
      <c r="C45" s="464"/>
      <c r="D45" s="463" t="s">
        <v>363</v>
      </c>
      <c r="E45" s="402"/>
    </row>
    <row r="46" spans="1:5" ht="13.5" customHeight="1">
      <c r="A46" s="402"/>
      <c r="B46" s="455"/>
      <c r="C46" s="459"/>
      <c r="D46" s="457"/>
      <c r="E46" s="402"/>
    </row>
    <row r="47" spans="1:5" ht="13.5" customHeight="1">
      <c r="A47" s="402"/>
      <c r="B47" s="455"/>
      <c r="C47" s="453"/>
      <c r="D47" s="458" t="s">
        <v>364</v>
      </c>
      <c r="E47" s="402"/>
    </row>
    <row r="48" spans="1:5" ht="13.5" customHeight="1">
      <c r="A48" s="402"/>
      <c r="B48" s="455"/>
      <c r="C48" s="456"/>
      <c r="D48" s="704" t="s">
        <v>363</v>
      </c>
      <c r="E48" s="402"/>
    </row>
    <row r="49" spans="1:5" ht="13.5" customHeight="1">
      <c r="A49" s="402"/>
      <c r="B49" s="455"/>
      <c r="C49" s="456"/>
      <c r="D49" s="457"/>
      <c r="E49" s="402"/>
    </row>
    <row r="50" spans="1:5" ht="13.5" customHeight="1">
      <c r="A50" s="402"/>
      <c r="B50" s="455"/>
      <c r="C50" s="454"/>
      <c r="D50" s="458" t="s">
        <v>365</v>
      </c>
      <c r="E50" s="402"/>
    </row>
    <row r="51" spans="1:5" ht="13.5" customHeight="1">
      <c r="A51" s="402"/>
      <c r="B51" s="455"/>
      <c r="C51" s="456"/>
      <c r="D51" s="704" t="s">
        <v>480</v>
      </c>
      <c r="E51" s="402"/>
    </row>
    <row r="52" spans="1:5" ht="25.5" customHeight="1">
      <c r="A52" s="402"/>
      <c r="B52" s="460"/>
      <c r="C52" s="461"/>
      <c r="D52" s="462"/>
      <c r="E52" s="402"/>
    </row>
    <row r="53" spans="1:5">
      <c r="A53" s="402"/>
      <c r="B53" s="405"/>
      <c r="C53" s="411"/>
      <c r="D53" s="410"/>
      <c r="E53" s="402"/>
    </row>
    <row r="54" spans="1:5" ht="94.5" customHeight="1">
      <c r="A54" s="402"/>
      <c r="B54" s="405"/>
      <c r="C54" s="411"/>
      <c r="D54" s="410"/>
      <c r="E54" s="402"/>
    </row>
    <row r="65" ht="8.25" customHeight="1"/>
    <row r="67" ht="9" customHeight="1"/>
    <row r="68" ht="8.25" customHeight="1"/>
    <row r="69" ht="9.75" customHeight="1"/>
    <row r="71" ht="4.5" customHeight="1"/>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2">
    <mergeCell ref="C2:D2"/>
    <mergeCell ref="C1:D1"/>
  </mergeCells>
  <phoneticPr fontId="4" type="noConversion"/>
  <hyperlinks>
    <hyperlink ref="D45" r:id="rId4"/>
    <hyperlink ref="D51" r:id="rId5"/>
    <hyperlink ref="D48"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sheetPr codeName="Folha21" enableFormatConditionsCalculation="0">
    <tabColor theme="9"/>
  </sheetPr>
  <dimension ref="A1:Q55"/>
  <sheetViews>
    <sheetView showRuler="0" zoomScaleNormal="100" workbookViewId="0"/>
  </sheetViews>
  <sheetFormatPr defaultRowHeight="12.75"/>
  <cols>
    <col min="1" max="1" width="1" style="39" customWidth="1"/>
    <col min="2" max="2" width="2.5703125" style="39" customWidth="1"/>
    <col min="3" max="3" width="3" style="39" customWidth="1"/>
    <col min="4" max="4" width="6" style="39" customWidth="1"/>
    <col min="5" max="5" width="10.7109375" style="39" customWidth="1"/>
    <col min="6" max="6" width="0.5703125" style="39" customWidth="1"/>
    <col min="7" max="7" width="13" style="39" customWidth="1"/>
    <col min="8" max="8" width="5.5703125" style="39" customWidth="1"/>
    <col min="9" max="9" width="2.5703125" style="39" customWidth="1"/>
    <col min="10" max="10" width="20.7109375" style="39" customWidth="1"/>
    <col min="11" max="11" width="11.7109375" style="39" customWidth="1"/>
    <col min="12" max="12" width="18.5703125" style="39" customWidth="1"/>
    <col min="13" max="13" width="2.7109375" style="39" customWidth="1"/>
    <col min="14" max="14" width="2.42578125" style="39" customWidth="1"/>
    <col min="15" max="15" width="1" style="39" customWidth="1"/>
    <col min="16" max="16384" width="9.140625" style="39"/>
  </cols>
  <sheetData>
    <row r="1" spans="1:15" ht="13.5" customHeight="1">
      <c r="A1" s="36"/>
      <c r="B1" s="1453" t="s">
        <v>352</v>
      </c>
      <c r="C1" s="1454"/>
      <c r="D1" s="1454"/>
      <c r="E1" s="1454"/>
      <c r="F1" s="37"/>
      <c r="G1" s="37"/>
      <c r="H1" s="37"/>
      <c r="I1" s="37"/>
      <c r="J1" s="37"/>
      <c r="K1" s="37"/>
      <c r="L1" s="37"/>
      <c r="M1" s="396"/>
      <c r="N1" s="396"/>
      <c r="O1" s="38"/>
    </row>
    <row r="2" spans="1:15" ht="8.25" customHeight="1">
      <c r="A2" s="36"/>
      <c r="B2" s="401"/>
      <c r="C2" s="397"/>
      <c r="D2" s="397"/>
      <c r="E2" s="397"/>
      <c r="F2" s="397"/>
      <c r="G2" s="397"/>
      <c r="H2" s="398"/>
      <c r="I2" s="398"/>
      <c r="J2" s="398"/>
      <c r="K2" s="398"/>
      <c r="L2" s="398"/>
      <c r="M2" s="398"/>
      <c r="N2" s="399"/>
      <c r="O2" s="40"/>
    </row>
    <row r="3" spans="1:15" s="44" customFormat="1" ht="11.25" customHeight="1">
      <c r="A3" s="41"/>
      <c r="B3" s="42"/>
      <c r="C3" s="1455" t="s">
        <v>55</v>
      </c>
      <c r="D3" s="1455"/>
      <c r="E3" s="1455"/>
      <c r="F3" s="1455"/>
      <c r="G3" s="1455"/>
      <c r="H3" s="1455"/>
      <c r="I3" s="1455"/>
      <c r="J3" s="1455"/>
      <c r="K3" s="1455"/>
      <c r="L3" s="1455"/>
      <c r="M3" s="1455"/>
      <c r="N3" s="400"/>
      <c r="O3" s="43"/>
    </row>
    <row r="4" spans="1:15" s="44" customFormat="1" ht="11.25">
      <c r="A4" s="41"/>
      <c r="B4" s="42"/>
      <c r="C4" s="1455"/>
      <c r="D4" s="1455"/>
      <c r="E4" s="1455"/>
      <c r="F4" s="1455"/>
      <c r="G4" s="1455"/>
      <c r="H4" s="1455"/>
      <c r="I4" s="1455"/>
      <c r="J4" s="1455"/>
      <c r="K4" s="1455"/>
      <c r="L4" s="1455"/>
      <c r="M4" s="1455"/>
      <c r="N4" s="400"/>
      <c r="O4" s="43"/>
    </row>
    <row r="5" spans="1:15" s="44" customFormat="1" ht="3" customHeight="1">
      <c r="A5" s="41"/>
      <c r="B5" s="42"/>
      <c r="C5" s="45"/>
      <c r="D5" s="45"/>
      <c r="E5" s="45"/>
      <c r="F5" s="45"/>
      <c r="G5" s="45"/>
      <c r="H5" s="45"/>
      <c r="I5" s="45"/>
      <c r="J5" s="42"/>
      <c r="K5" s="42"/>
      <c r="L5" s="42"/>
      <c r="M5" s="46"/>
      <c r="N5" s="400"/>
      <c r="O5" s="43"/>
    </row>
    <row r="6" spans="1:15" s="44" customFormat="1" ht="18" customHeight="1">
      <c r="A6" s="41"/>
      <c r="B6" s="42"/>
      <c r="C6" s="47"/>
      <c r="D6" s="1451" t="s">
        <v>435</v>
      </c>
      <c r="E6" s="1451"/>
      <c r="F6" s="1451"/>
      <c r="G6" s="1451"/>
      <c r="H6" s="1451"/>
      <c r="I6" s="1451"/>
      <c r="J6" s="1451"/>
      <c r="K6" s="1451"/>
      <c r="L6" s="1451"/>
      <c r="M6" s="1451"/>
      <c r="N6" s="400"/>
      <c r="O6" s="43"/>
    </row>
    <row r="7" spans="1:15" s="44" customFormat="1" ht="3" customHeight="1">
      <c r="A7" s="41"/>
      <c r="B7" s="42"/>
      <c r="C7" s="45"/>
      <c r="D7" s="45"/>
      <c r="E7" s="45"/>
      <c r="F7" s="45"/>
      <c r="G7" s="45"/>
      <c r="H7" s="45"/>
      <c r="I7" s="45"/>
      <c r="J7" s="42"/>
      <c r="K7" s="42"/>
      <c r="L7" s="42"/>
      <c r="M7" s="46"/>
      <c r="N7" s="400"/>
      <c r="O7" s="43"/>
    </row>
    <row r="8" spans="1:15" s="44" customFormat="1" ht="92.25" customHeight="1">
      <c r="A8" s="41"/>
      <c r="B8" s="42"/>
      <c r="C8" s="45"/>
      <c r="D8" s="1452" t="s">
        <v>436</v>
      </c>
      <c r="E8" s="1451"/>
      <c r="F8" s="1451"/>
      <c r="G8" s="1451"/>
      <c r="H8" s="1451"/>
      <c r="I8" s="1451"/>
      <c r="J8" s="1451"/>
      <c r="K8" s="1451"/>
      <c r="L8" s="1451"/>
      <c r="M8" s="1451"/>
      <c r="N8" s="400"/>
      <c r="O8" s="43"/>
    </row>
    <row r="9" spans="1:15" s="44" customFormat="1" ht="3" customHeight="1">
      <c r="A9" s="41"/>
      <c r="B9" s="42"/>
      <c r="C9" s="45"/>
      <c r="D9" s="45"/>
      <c r="E9" s="45"/>
      <c r="F9" s="45"/>
      <c r="G9" s="45"/>
      <c r="H9" s="45"/>
      <c r="I9" s="45"/>
      <c r="J9" s="42"/>
      <c r="K9" s="42"/>
      <c r="L9" s="42"/>
      <c r="M9" s="46"/>
      <c r="N9" s="400"/>
      <c r="O9" s="43"/>
    </row>
    <row r="10" spans="1:15" s="44" customFormat="1" ht="67.5" customHeight="1">
      <c r="A10" s="41"/>
      <c r="B10" s="42"/>
      <c r="C10" s="45"/>
      <c r="D10" s="1456" t="s">
        <v>437</v>
      </c>
      <c r="E10" s="1456"/>
      <c r="F10" s="1456"/>
      <c r="G10" s="1456"/>
      <c r="H10" s="1456"/>
      <c r="I10" s="1456"/>
      <c r="J10" s="1456"/>
      <c r="K10" s="1456"/>
      <c r="L10" s="1456"/>
      <c r="M10" s="1456"/>
      <c r="N10" s="400"/>
      <c r="O10" s="43"/>
    </row>
    <row r="11" spans="1:15" s="44" customFormat="1" ht="3" customHeight="1">
      <c r="A11" s="41"/>
      <c r="B11" s="42"/>
      <c r="C11" s="45"/>
      <c r="D11" s="270"/>
      <c r="E11" s="270"/>
      <c r="F11" s="270"/>
      <c r="G11" s="270"/>
      <c r="H11" s="270"/>
      <c r="I11" s="270"/>
      <c r="J11" s="270"/>
      <c r="K11" s="270"/>
      <c r="L11" s="270"/>
      <c r="M11" s="270"/>
      <c r="N11" s="400"/>
      <c r="O11" s="43"/>
    </row>
    <row r="12" spans="1:15" s="44" customFormat="1" ht="53.25" customHeight="1">
      <c r="A12" s="41"/>
      <c r="B12" s="42"/>
      <c r="C12" s="45"/>
      <c r="D12" s="1451" t="s">
        <v>438</v>
      </c>
      <c r="E12" s="1451"/>
      <c r="F12" s="1451"/>
      <c r="G12" s="1451"/>
      <c r="H12" s="1451"/>
      <c r="I12" s="1451"/>
      <c r="J12" s="1451"/>
      <c r="K12" s="1451"/>
      <c r="L12" s="1451"/>
      <c r="M12" s="1451"/>
      <c r="N12" s="400"/>
      <c r="O12" s="43"/>
    </row>
    <row r="13" spans="1:15" s="44" customFormat="1" ht="3" customHeight="1">
      <c r="A13" s="41"/>
      <c r="B13" s="42"/>
      <c r="C13" s="45"/>
      <c r="D13" s="270"/>
      <c r="E13" s="270"/>
      <c r="F13" s="270"/>
      <c r="G13" s="270"/>
      <c r="H13" s="270"/>
      <c r="I13" s="270"/>
      <c r="J13" s="270"/>
      <c r="K13" s="270"/>
      <c r="L13" s="270"/>
      <c r="M13" s="270"/>
      <c r="N13" s="400"/>
      <c r="O13" s="43"/>
    </row>
    <row r="14" spans="1:15" s="44" customFormat="1" ht="23.25" customHeight="1">
      <c r="A14" s="41"/>
      <c r="B14" s="42"/>
      <c r="C14" s="45"/>
      <c r="D14" s="1451" t="s">
        <v>439</v>
      </c>
      <c r="E14" s="1451"/>
      <c r="F14" s="1451"/>
      <c r="G14" s="1451"/>
      <c r="H14" s="1451"/>
      <c r="I14" s="1451"/>
      <c r="J14" s="1451"/>
      <c r="K14" s="1451"/>
      <c r="L14" s="1451"/>
      <c r="M14" s="1451"/>
      <c r="N14" s="400"/>
      <c r="O14" s="43"/>
    </row>
    <row r="15" spans="1:15" s="44" customFormat="1" ht="3" customHeight="1">
      <c r="A15" s="41"/>
      <c r="B15" s="42"/>
      <c r="C15" s="45"/>
      <c r="D15" s="270"/>
      <c r="E15" s="270"/>
      <c r="F15" s="270"/>
      <c r="G15" s="270"/>
      <c r="H15" s="270"/>
      <c r="I15" s="270"/>
      <c r="J15" s="270"/>
      <c r="K15" s="270"/>
      <c r="L15" s="270"/>
      <c r="M15" s="270"/>
      <c r="N15" s="400"/>
      <c r="O15" s="43"/>
    </row>
    <row r="16" spans="1:15" s="44" customFormat="1" ht="23.25" customHeight="1">
      <c r="A16" s="41"/>
      <c r="B16" s="42"/>
      <c r="C16" s="45"/>
      <c r="D16" s="1451" t="s">
        <v>440</v>
      </c>
      <c r="E16" s="1451"/>
      <c r="F16" s="1451"/>
      <c r="G16" s="1451"/>
      <c r="H16" s="1451"/>
      <c r="I16" s="1451"/>
      <c r="J16" s="1451"/>
      <c r="K16" s="1451"/>
      <c r="L16" s="1451"/>
      <c r="M16" s="1451"/>
      <c r="N16" s="400"/>
      <c r="O16" s="43"/>
    </row>
    <row r="17" spans="1:15" s="44" customFormat="1" ht="3" customHeight="1">
      <c r="A17" s="41"/>
      <c r="B17" s="42"/>
      <c r="C17" s="45"/>
      <c r="D17" s="270"/>
      <c r="E17" s="270"/>
      <c r="F17" s="270"/>
      <c r="G17" s="270"/>
      <c r="H17" s="270"/>
      <c r="I17" s="270"/>
      <c r="J17" s="270"/>
      <c r="K17" s="270"/>
      <c r="L17" s="270"/>
      <c r="M17" s="270"/>
      <c r="N17" s="400"/>
      <c r="O17" s="43"/>
    </row>
    <row r="18" spans="1:15" s="44" customFormat="1" ht="23.25" customHeight="1">
      <c r="A18" s="41"/>
      <c r="B18" s="42"/>
      <c r="C18" s="45"/>
      <c r="D18" s="1452" t="s">
        <v>441</v>
      </c>
      <c r="E18" s="1451"/>
      <c r="F18" s="1451"/>
      <c r="G18" s="1451"/>
      <c r="H18" s="1451"/>
      <c r="I18" s="1451"/>
      <c r="J18" s="1451"/>
      <c r="K18" s="1451"/>
      <c r="L18" s="1451"/>
      <c r="M18" s="1451"/>
      <c r="N18" s="400"/>
      <c r="O18" s="43"/>
    </row>
    <row r="19" spans="1:15" s="44" customFormat="1" ht="3" customHeight="1">
      <c r="A19" s="41"/>
      <c r="B19" s="42"/>
      <c r="C19" s="45"/>
      <c r="D19" s="270"/>
      <c r="E19" s="270"/>
      <c r="F19" s="270"/>
      <c r="G19" s="270"/>
      <c r="H19" s="270"/>
      <c r="I19" s="270"/>
      <c r="J19" s="270"/>
      <c r="K19" s="270"/>
      <c r="L19" s="270"/>
      <c r="M19" s="270"/>
      <c r="N19" s="400"/>
      <c r="O19" s="43"/>
    </row>
    <row r="20" spans="1:15" s="44" customFormat="1" ht="14.25" customHeight="1">
      <c r="A20" s="41"/>
      <c r="B20" s="42"/>
      <c r="C20" s="45"/>
      <c r="D20" s="1451" t="s">
        <v>442</v>
      </c>
      <c r="E20" s="1451"/>
      <c r="F20" s="1451"/>
      <c r="G20" s="1451"/>
      <c r="H20" s="1451"/>
      <c r="I20" s="1451"/>
      <c r="J20" s="1451"/>
      <c r="K20" s="1451"/>
      <c r="L20" s="1451"/>
      <c r="M20" s="1451"/>
      <c r="N20" s="400"/>
      <c r="O20" s="43"/>
    </row>
    <row r="21" spans="1:15" s="44" customFormat="1" ht="3" customHeight="1">
      <c r="A21" s="41"/>
      <c r="B21" s="42"/>
      <c r="C21" s="45"/>
      <c r="D21" s="270"/>
      <c r="E21" s="270"/>
      <c r="F21" s="270"/>
      <c r="G21" s="270"/>
      <c r="H21" s="270"/>
      <c r="I21" s="270"/>
      <c r="J21" s="270"/>
      <c r="K21" s="270"/>
      <c r="L21" s="270"/>
      <c r="M21" s="270"/>
      <c r="N21" s="400"/>
      <c r="O21" s="43"/>
    </row>
    <row r="22" spans="1:15" s="44" customFormat="1" ht="32.25" customHeight="1">
      <c r="A22" s="41"/>
      <c r="B22" s="42"/>
      <c r="C22" s="45"/>
      <c r="D22" s="1451" t="s">
        <v>443</v>
      </c>
      <c r="E22" s="1451"/>
      <c r="F22" s="1451"/>
      <c r="G22" s="1451"/>
      <c r="H22" s="1451"/>
      <c r="I22" s="1451"/>
      <c r="J22" s="1451"/>
      <c r="K22" s="1451"/>
      <c r="L22" s="1451"/>
      <c r="M22" s="1451"/>
      <c r="N22" s="400"/>
      <c r="O22" s="43"/>
    </row>
    <row r="23" spans="1:15" s="44" customFormat="1" ht="3" customHeight="1">
      <c r="A23" s="41"/>
      <c r="B23" s="42"/>
      <c r="C23" s="45"/>
      <c r="D23" s="270"/>
      <c r="E23" s="270"/>
      <c r="F23" s="270"/>
      <c r="G23" s="270"/>
      <c r="H23" s="270"/>
      <c r="I23" s="270"/>
      <c r="J23" s="270"/>
      <c r="K23" s="270"/>
      <c r="L23" s="270"/>
      <c r="M23" s="270"/>
      <c r="N23" s="400"/>
      <c r="O23" s="43"/>
    </row>
    <row r="24" spans="1:15" s="44" customFormat="1" ht="81.75" customHeight="1">
      <c r="A24" s="41"/>
      <c r="B24" s="42"/>
      <c r="C24" s="45"/>
      <c r="D24" s="1451" t="s">
        <v>335</v>
      </c>
      <c r="E24" s="1451"/>
      <c r="F24" s="1451"/>
      <c r="G24" s="1451"/>
      <c r="H24" s="1451"/>
      <c r="I24" s="1451"/>
      <c r="J24" s="1451"/>
      <c r="K24" s="1451"/>
      <c r="L24" s="1451"/>
      <c r="M24" s="1451"/>
      <c r="N24" s="400"/>
      <c r="O24" s="43"/>
    </row>
    <row r="25" spans="1:15" s="44" customFormat="1" ht="3" customHeight="1">
      <c r="A25" s="41"/>
      <c r="B25" s="42"/>
      <c r="C25" s="45"/>
      <c r="D25" s="270"/>
      <c r="E25" s="270"/>
      <c r="F25" s="270"/>
      <c r="G25" s="270"/>
      <c r="H25" s="270"/>
      <c r="I25" s="270"/>
      <c r="J25" s="270"/>
      <c r="K25" s="270"/>
      <c r="L25" s="270"/>
      <c r="M25" s="270"/>
      <c r="N25" s="400"/>
      <c r="O25" s="43"/>
    </row>
    <row r="26" spans="1:15" s="44" customFormat="1" ht="105.75" customHeight="1">
      <c r="A26" s="41"/>
      <c r="B26" s="42"/>
      <c r="C26" s="45"/>
      <c r="D26" s="1460" t="s">
        <v>494</v>
      </c>
      <c r="E26" s="1460"/>
      <c r="F26" s="1460"/>
      <c r="G26" s="1460"/>
      <c r="H26" s="1460"/>
      <c r="I26" s="1460"/>
      <c r="J26" s="1460"/>
      <c r="K26" s="1460"/>
      <c r="L26" s="1460"/>
      <c r="M26" s="1460"/>
      <c r="N26" s="400"/>
      <c r="O26" s="43"/>
    </row>
    <row r="27" spans="1:15" s="44" customFormat="1" ht="3" customHeight="1">
      <c r="A27" s="41"/>
      <c r="B27" s="42"/>
      <c r="C27" s="45"/>
      <c r="D27" s="56"/>
      <c r="E27" s="56"/>
      <c r="F27" s="56"/>
      <c r="G27" s="56"/>
      <c r="H27" s="56"/>
      <c r="I27" s="56"/>
      <c r="J27" s="57"/>
      <c r="K27" s="57"/>
      <c r="L27" s="57"/>
      <c r="M27" s="58"/>
      <c r="N27" s="400"/>
      <c r="O27" s="43"/>
    </row>
    <row r="28" spans="1:15" s="44" customFormat="1" ht="57" customHeight="1">
      <c r="A28" s="41"/>
      <c r="B28" s="42"/>
      <c r="C28" s="47"/>
      <c r="D28" s="1451" t="s">
        <v>54</v>
      </c>
      <c r="E28" s="1457"/>
      <c r="F28" s="1457"/>
      <c r="G28" s="1457"/>
      <c r="H28" s="1457"/>
      <c r="I28" s="1457"/>
      <c r="J28" s="1457"/>
      <c r="K28" s="1457"/>
      <c r="L28" s="1457"/>
      <c r="M28" s="1457"/>
      <c r="N28" s="400"/>
      <c r="O28" s="43"/>
    </row>
    <row r="29" spans="1:15" s="44" customFormat="1" ht="3" customHeight="1">
      <c r="A29" s="41"/>
      <c r="B29" s="42"/>
      <c r="C29" s="47"/>
      <c r="D29" s="271"/>
      <c r="E29" s="271"/>
      <c r="F29" s="271"/>
      <c r="G29" s="271"/>
      <c r="H29" s="271"/>
      <c r="I29" s="271"/>
      <c r="J29" s="271"/>
      <c r="K29" s="271"/>
      <c r="L29" s="271"/>
      <c r="M29" s="271"/>
      <c r="N29" s="400"/>
      <c r="O29" s="43"/>
    </row>
    <row r="30" spans="1:15" s="44" customFormat="1" ht="34.5" customHeight="1">
      <c r="A30" s="41"/>
      <c r="B30" s="42"/>
      <c r="C30" s="47"/>
      <c r="D30" s="1451" t="s">
        <v>53</v>
      </c>
      <c r="E30" s="1457"/>
      <c r="F30" s="1457"/>
      <c r="G30" s="1457"/>
      <c r="H30" s="1457"/>
      <c r="I30" s="1457"/>
      <c r="J30" s="1457"/>
      <c r="K30" s="1457"/>
      <c r="L30" s="1457"/>
      <c r="M30" s="1457"/>
      <c r="N30" s="400"/>
      <c r="O30" s="43"/>
    </row>
    <row r="31" spans="1:15" s="44" customFormat="1" ht="30.75" customHeight="1">
      <c r="A31" s="41"/>
      <c r="B31" s="42"/>
      <c r="C31" s="49"/>
      <c r="D31" s="92"/>
      <c r="E31" s="92"/>
      <c r="F31" s="92"/>
      <c r="G31" s="92"/>
      <c r="H31" s="92"/>
      <c r="I31" s="92"/>
      <c r="J31" s="92"/>
      <c r="K31" s="92"/>
      <c r="L31" s="92"/>
      <c r="M31" s="92"/>
      <c r="N31" s="400"/>
      <c r="O31" s="43"/>
    </row>
    <row r="32" spans="1:15" s="44" customFormat="1" ht="13.5" customHeight="1">
      <c r="A32" s="41"/>
      <c r="B32" s="42"/>
      <c r="C32" s="49"/>
      <c r="D32" s="388"/>
      <c r="E32" s="388"/>
      <c r="F32" s="388"/>
      <c r="G32" s="389"/>
      <c r="H32" s="390" t="s">
        <v>17</v>
      </c>
      <c r="I32" s="387"/>
      <c r="J32" s="52"/>
      <c r="K32" s="389"/>
      <c r="L32" s="390" t="s">
        <v>24</v>
      </c>
      <c r="M32" s="387"/>
      <c r="N32" s="400"/>
      <c r="O32" s="43"/>
    </row>
    <row r="33" spans="1:17" s="44" customFormat="1" ht="6" customHeight="1">
      <c r="A33" s="41"/>
      <c r="B33" s="42"/>
      <c r="C33" s="49"/>
      <c r="D33" s="391"/>
      <c r="E33" s="50"/>
      <c r="F33" s="50"/>
      <c r="G33" s="52"/>
      <c r="H33" s="51"/>
      <c r="I33" s="52"/>
      <c r="J33" s="52"/>
      <c r="K33" s="393"/>
      <c r="L33" s="394"/>
      <c r="M33" s="52"/>
      <c r="N33" s="400"/>
      <c r="O33" s="43"/>
    </row>
    <row r="34" spans="1:17" s="44" customFormat="1" ht="11.25">
      <c r="A34" s="41"/>
      <c r="B34" s="42"/>
      <c r="C34" s="48"/>
      <c r="D34" s="392" t="s">
        <v>44</v>
      </c>
      <c r="E34" s="50" t="s">
        <v>36</v>
      </c>
      <c r="F34" s="50"/>
      <c r="G34" s="50"/>
      <c r="H34" s="51"/>
      <c r="I34" s="50"/>
      <c r="J34" s="52"/>
      <c r="K34" s="395"/>
      <c r="L34" s="52"/>
      <c r="M34" s="52"/>
      <c r="N34" s="400"/>
      <c r="O34" s="43"/>
    </row>
    <row r="35" spans="1:17" s="44" customFormat="1" ht="11.25" customHeight="1">
      <c r="A35" s="41"/>
      <c r="B35" s="42"/>
      <c r="C35" s="49"/>
      <c r="D35" s="392" t="s">
        <v>3</v>
      </c>
      <c r="E35" s="50" t="s">
        <v>37</v>
      </c>
      <c r="F35" s="50"/>
      <c r="G35" s="52"/>
      <c r="H35" s="51"/>
      <c r="I35" s="52"/>
      <c r="J35" s="52"/>
      <c r="K35" s="395"/>
      <c r="L35" s="1182">
        <f>+capa!D55</f>
        <v>41856</v>
      </c>
      <c r="M35" s="1181"/>
      <c r="N35" s="400"/>
      <c r="O35" s="43"/>
    </row>
    <row r="36" spans="1:17" s="44" customFormat="1" ht="11.25">
      <c r="A36" s="41"/>
      <c r="B36" s="42"/>
      <c r="C36" s="49"/>
      <c r="D36" s="392" t="s">
        <v>40</v>
      </c>
      <c r="E36" s="50" t="s">
        <v>39</v>
      </c>
      <c r="F36" s="50"/>
      <c r="G36" s="52"/>
      <c r="H36" s="51"/>
      <c r="I36" s="52"/>
      <c r="J36" s="52"/>
      <c r="K36" s="395"/>
      <c r="L36" s="52"/>
      <c r="M36" s="52"/>
      <c r="N36" s="400"/>
      <c r="O36" s="43"/>
    </row>
    <row r="37" spans="1:17" s="44" customFormat="1" ht="12.75" customHeight="1">
      <c r="A37" s="41"/>
      <c r="B37" s="42"/>
      <c r="C37" s="48"/>
      <c r="D37" s="392" t="s">
        <v>41</v>
      </c>
      <c r="E37" s="50" t="s">
        <v>20</v>
      </c>
      <c r="F37" s="50"/>
      <c r="G37" s="50"/>
      <c r="H37" s="51"/>
      <c r="I37" s="50"/>
      <c r="J37" s="52"/>
      <c r="K37" s="1461"/>
      <c r="L37" s="1462"/>
      <c r="M37" s="1462"/>
      <c r="N37" s="400"/>
      <c r="O37" s="43"/>
    </row>
    <row r="38" spans="1:17" s="44" customFormat="1" ht="11.25">
      <c r="A38" s="41"/>
      <c r="B38" s="42"/>
      <c r="C38" s="48"/>
      <c r="D38" s="392" t="s">
        <v>15</v>
      </c>
      <c r="E38" s="50" t="s">
        <v>5</v>
      </c>
      <c r="F38" s="50"/>
      <c r="G38" s="50"/>
      <c r="H38" s="51"/>
      <c r="I38" s="50"/>
      <c r="J38" s="52"/>
      <c r="K38" s="1461"/>
      <c r="L38" s="1462"/>
      <c r="M38" s="1462"/>
      <c r="N38" s="400"/>
      <c r="O38" s="43"/>
    </row>
    <row r="39" spans="1:17" s="44" customFormat="1" ht="8.25" customHeight="1">
      <c r="A39" s="41"/>
      <c r="B39" s="42"/>
      <c r="C39" s="42"/>
      <c r="D39" s="42"/>
      <c r="E39" s="42"/>
      <c r="F39" s="42"/>
      <c r="G39" s="42"/>
      <c r="H39" s="42"/>
      <c r="I39" s="42"/>
      <c r="J39" s="42"/>
      <c r="K39" s="37"/>
      <c r="L39" s="42"/>
      <c r="M39" s="42"/>
      <c r="N39" s="400"/>
      <c r="O39" s="43"/>
    </row>
    <row r="40" spans="1:17" ht="13.5" customHeight="1">
      <c r="A40" s="36"/>
      <c r="B40" s="40"/>
      <c r="C40" s="38"/>
      <c r="D40" s="38"/>
      <c r="E40" s="29"/>
      <c r="F40" s="37"/>
      <c r="G40" s="37"/>
      <c r="H40" s="37"/>
      <c r="I40" s="37"/>
      <c r="J40" s="37"/>
      <c r="L40" s="1458">
        <v>41821</v>
      </c>
      <c r="M40" s="1459"/>
      <c r="N40" s="442">
        <v>3</v>
      </c>
      <c r="O40" s="218"/>
      <c r="P40" s="218"/>
    </row>
    <row r="43" spans="1:17">
      <c r="L43" s="218"/>
      <c r="M43" s="218"/>
      <c r="N43" s="218"/>
      <c r="O43" s="218"/>
      <c r="P43" s="218"/>
      <c r="Q43" s="218"/>
    </row>
    <row r="48" spans="1:17">
      <c r="C48" s="960"/>
    </row>
    <row r="51" spans="13:14" ht="8.25" customHeight="1"/>
    <row r="53" spans="13:14" ht="9" customHeight="1">
      <c r="N53" s="44"/>
    </row>
    <row r="54" spans="13:14" ht="8.25" customHeight="1">
      <c r="M54" s="53"/>
      <c r="N54" s="53"/>
    </row>
    <row r="55" spans="13:14" ht="9.75" customHeight="1"/>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D28:M28"/>
    <mergeCell ref="D30:M30"/>
    <mergeCell ref="D24:M24"/>
    <mergeCell ref="L40:M40"/>
    <mergeCell ref="D26:M26"/>
    <mergeCell ref="K37:M38"/>
    <mergeCell ref="D22:M22"/>
    <mergeCell ref="D18:M18"/>
    <mergeCell ref="B1:E1"/>
    <mergeCell ref="C3:M4"/>
    <mergeCell ref="D20:M20"/>
    <mergeCell ref="D12:M12"/>
    <mergeCell ref="D10:M10"/>
    <mergeCell ref="D6:M6"/>
    <mergeCell ref="D16:M16"/>
    <mergeCell ref="D14:M14"/>
    <mergeCell ref="D8:M8"/>
  </mergeCells>
  <phoneticPr fontId="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sheetPr>
    <tabColor theme="5"/>
  </sheetPr>
  <dimension ref="A1:V74"/>
  <sheetViews>
    <sheetView showRuler="0" zoomScaleNormal="100" workbookViewId="0"/>
  </sheetViews>
  <sheetFormatPr defaultRowHeight="12.75"/>
  <cols>
    <col min="1" max="1" width="1" style="1190" customWidth="1"/>
    <col min="2" max="2" width="2.5703125" style="1190" customWidth="1"/>
    <col min="3" max="3" width="1" style="1190" customWidth="1"/>
    <col min="4" max="4" width="21.85546875" style="1190" customWidth="1"/>
    <col min="5" max="5" width="9.28515625" style="1190" customWidth="1"/>
    <col min="6" max="6" width="5.42578125" style="1190" customWidth="1"/>
    <col min="7" max="7" width="9.28515625" style="1190" customWidth="1"/>
    <col min="8" max="8" width="5.42578125" style="1190" customWidth="1"/>
    <col min="9" max="9" width="9.28515625" style="1190" customWidth="1"/>
    <col min="10" max="10" width="5.42578125" style="1190" customWidth="1"/>
    <col min="11" max="11" width="9.28515625" style="1190" customWidth="1"/>
    <col min="12" max="12" width="5.42578125" style="1190" customWidth="1"/>
    <col min="13" max="13" width="9.28515625" style="1190" customWidth="1"/>
    <col min="14" max="14" width="5.42578125" style="1190" customWidth="1"/>
    <col min="15" max="15" width="2.5703125" style="1190" customWidth="1"/>
    <col min="16" max="16" width="1" style="1190" customWidth="1"/>
    <col min="17" max="16384" width="9.140625" style="1190"/>
  </cols>
  <sheetData>
    <row r="1" spans="1:22" ht="13.5" customHeight="1">
      <c r="A1" s="1185"/>
      <c r="B1" s="1186"/>
      <c r="C1" s="1186"/>
      <c r="D1" s="1187"/>
      <c r="E1" s="1186"/>
      <c r="F1" s="1186"/>
      <c r="G1" s="1186"/>
      <c r="H1" s="1186"/>
      <c r="I1" s="1465" t="s">
        <v>462</v>
      </c>
      <c r="J1" s="1465"/>
      <c r="K1" s="1465"/>
      <c r="L1" s="1465"/>
      <c r="M1" s="1465"/>
      <c r="N1" s="1465"/>
      <c r="O1" s="1188"/>
      <c r="P1" s="1189"/>
      <c r="R1" s="1191"/>
      <c r="S1" s="1191"/>
      <c r="T1" s="1191"/>
      <c r="U1" s="1191"/>
      <c r="V1" s="1191"/>
    </row>
    <row r="2" spans="1:22" ht="6" customHeight="1">
      <c r="A2" s="1192"/>
      <c r="B2" s="1185"/>
      <c r="C2" s="1185"/>
      <c r="D2" s="1185"/>
      <c r="E2" s="1185"/>
      <c r="F2" s="1185"/>
      <c r="G2" s="1185"/>
      <c r="H2" s="1185"/>
      <c r="I2" s="1185"/>
      <c r="J2" s="1185"/>
      <c r="K2" s="1185"/>
      <c r="L2" s="1185"/>
      <c r="M2" s="1185"/>
      <c r="N2" s="1185"/>
      <c r="O2" s="1185"/>
      <c r="P2" s="1189"/>
      <c r="R2" s="1191"/>
      <c r="S2" s="1191"/>
      <c r="T2" s="1191"/>
      <c r="U2" s="1191"/>
      <c r="V2" s="1191"/>
    </row>
    <row r="3" spans="1:22" ht="13.5" customHeight="1" thickBot="1">
      <c r="A3" s="1192"/>
      <c r="B3" s="1185"/>
      <c r="C3" s="1193"/>
      <c r="D3" s="1185"/>
      <c r="E3" s="1185"/>
      <c r="F3" s="1185"/>
      <c r="G3" s="1194"/>
      <c r="H3" s="1185"/>
      <c r="I3" s="1185"/>
      <c r="J3" s="1185"/>
      <c r="K3" s="1185"/>
      <c r="L3" s="1185"/>
      <c r="M3" s="1466" t="s">
        <v>74</v>
      </c>
      <c r="N3" s="1466"/>
      <c r="O3" s="1185"/>
      <c r="P3" s="1189"/>
      <c r="R3" s="1191"/>
      <c r="S3" s="1191"/>
      <c r="T3" s="1191"/>
      <c r="U3" s="1191"/>
      <c r="V3" s="1191"/>
    </row>
    <row r="4" spans="1:22" s="1198" customFormat="1" ht="13.5" customHeight="1" thickBot="1">
      <c r="A4" s="1195"/>
      <c r="B4" s="1196"/>
      <c r="C4" s="1467" t="s">
        <v>193</v>
      </c>
      <c r="D4" s="1468"/>
      <c r="E4" s="1468"/>
      <c r="F4" s="1468"/>
      <c r="G4" s="1468"/>
      <c r="H4" s="1468"/>
      <c r="I4" s="1468"/>
      <c r="J4" s="1468"/>
      <c r="K4" s="1468"/>
      <c r="L4" s="1468"/>
      <c r="M4" s="1468"/>
      <c r="N4" s="1469"/>
      <c r="O4" s="1185"/>
      <c r="P4" s="1197"/>
      <c r="R4" s="1191"/>
      <c r="S4" s="1191"/>
      <c r="T4" s="1191"/>
      <c r="U4" s="1199"/>
      <c r="V4" s="1199"/>
    </row>
    <row r="5" spans="1:22" ht="3.75" customHeight="1">
      <c r="A5" s="1192"/>
      <c r="B5" s="1200"/>
      <c r="C5" s="1470" t="s">
        <v>171</v>
      </c>
      <c r="D5" s="1471"/>
      <c r="E5" s="1201"/>
      <c r="F5" s="1201"/>
      <c r="G5" s="1201"/>
      <c r="H5" s="1201"/>
      <c r="I5" s="1201"/>
      <c r="J5" s="1201"/>
      <c r="K5" s="1193"/>
      <c r="L5" s="1201"/>
      <c r="M5" s="1201"/>
      <c r="N5" s="1201"/>
      <c r="O5" s="1185"/>
      <c r="P5" s="1189"/>
      <c r="R5" s="1191"/>
      <c r="S5" s="1191"/>
      <c r="T5" s="1191"/>
      <c r="U5" s="1191"/>
      <c r="V5" s="1191"/>
    </row>
    <row r="6" spans="1:22" ht="13.5" customHeight="1">
      <c r="A6" s="1192"/>
      <c r="B6" s="1200"/>
      <c r="C6" s="1472"/>
      <c r="D6" s="1472"/>
      <c r="E6" s="1202" t="s">
        <v>34</v>
      </c>
      <c r="F6" s="1203" t="s">
        <v>34</v>
      </c>
      <c r="G6" s="1202" t="s">
        <v>608</v>
      </c>
      <c r="H6" s="1203" t="s">
        <v>34</v>
      </c>
      <c r="I6" s="1204"/>
      <c r="J6" s="1203" t="s">
        <v>34</v>
      </c>
      <c r="K6" s="1205" t="s">
        <v>34</v>
      </c>
      <c r="L6" s="1206">
        <v>2014</v>
      </c>
      <c r="M6" s="1206" t="s">
        <v>34</v>
      </c>
      <c r="N6" s="1207"/>
      <c r="O6" s="1185"/>
      <c r="P6" s="1189"/>
      <c r="R6" s="1191"/>
      <c r="S6" s="1191"/>
      <c r="T6" s="1191"/>
      <c r="U6" s="1191"/>
      <c r="V6" s="1191"/>
    </row>
    <row r="7" spans="1:22">
      <c r="A7" s="1192"/>
      <c r="B7" s="1200"/>
      <c r="C7" s="1208"/>
      <c r="D7" s="1208"/>
      <c r="E7" s="1473" t="s">
        <v>640</v>
      </c>
      <c r="F7" s="1473"/>
      <c r="G7" s="1473" t="s">
        <v>641</v>
      </c>
      <c r="H7" s="1473"/>
      <c r="I7" s="1473" t="s">
        <v>642</v>
      </c>
      <c r="J7" s="1473"/>
      <c r="K7" s="1473" t="s">
        <v>643</v>
      </c>
      <c r="L7" s="1473"/>
      <c r="M7" s="1473" t="s">
        <v>640</v>
      </c>
      <c r="N7" s="1473"/>
      <c r="O7" s="1185"/>
      <c r="P7" s="1189"/>
      <c r="R7" s="1191"/>
      <c r="S7" s="1191"/>
      <c r="T7" s="1191"/>
      <c r="U7" s="1191"/>
      <c r="V7" s="1191"/>
    </row>
    <row r="8" spans="1:22" s="1212" customFormat="1" ht="19.5" customHeight="1">
      <c r="A8" s="1209"/>
      <c r="B8" s="1210"/>
      <c r="C8" s="1463" t="s">
        <v>2</v>
      </c>
      <c r="D8" s="1463"/>
      <c r="E8" s="1464">
        <v>10456.6</v>
      </c>
      <c r="F8" s="1464"/>
      <c r="G8" s="1464">
        <v>10443.799999999999</v>
      </c>
      <c r="H8" s="1464"/>
      <c r="I8" s="1464">
        <v>10428.4</v>
      </c>
      <c r="J8" s="1464"/>
      <c r="K8" s="1464">
        <v>10406.200000000001</v>
      </c>
      <c r="L8" s="1464"/>
      <c r="M8" s="1464">
        <v>10393.700000000001</v>
      </c>
      <c r="N8" s="1464"/>
      <c r="O8" s="1185"/>
      <c r="P8" s="1211"/>
      <c r="R8" s="1191"/>
      <c r="S8" s="1191"/>
      <c r="T8" s="1191"/>
      <c r="U8" s="1191"/>
      <c r="V8" s="1191"/>
    </row>
    <row r="9" spans="1:22" ht="14.25" customHeight="1">
      <c r="A9" s="1192"/>
      <c r="B9" s="1185"/>
      <c r="C9" s="912" t="s">
        <v>73</v>
      </c>
      <c r="D9" s="1200"/>
      <c r="E9" s="1474">
        <v>4975.8</v>
      </c>
      <c r="F9" s="1474"/>
      <c r="G9" s="1474">
        <v>4967.7</v>
      </c>
      <c r="H9" s="1474"/>
      <c r="I9" s="1474">
        <v>4957.5</v>
      </c>
      <c r="J9" s="1474"/>
      <c r="K9" s="1474">
        <v>4938.8</v>
      </c>
      <c r="L9" s="1474"/>
      <c r="M9" s="1474">
        <v>4929.8999999999996</v>
      </c>
      <c r="N9" s="1474"/>
      <c r="O9" s="1213"/>
      <c r="P9" s="1189"/>
      <c r="R9" s="1191"/>
      <c r="S9" s="1191"/>
      <c r="T9" s="1191"/>
      <c r="U9" s="1191"/>
      <c r="V9" s="1191"/>
    </row>
    <row r="10" spans="1:22" ht="14.25" customHeight="1">
      <c r="A10" s="1192"/>
      <c r="B10" s="1185"/>
      <c r="C10" s="912" t="s">
        <v>72</v>
      </c>
      <c r="D10" s="1200"/>
      <c r="E10" s="1474">
        <v>5480.8</v>
      </c>
      <c r="F10" s="1474"/>
      <c r="G10" s="1474">
        <v>5476.1</v>
      </c>
      <c r="H10" s="1474"/>
      <c r="I10" s="1474">
        <v>5470.9</v>
      </c>
      <c r="J10" s="1474"/>
      <c r="K10" s="1474">
        <v>5467.4</v>
      </c>
      <c r="L10" s="1474"/>
      <c r="M10" s="1474">
        <v>5463.9</v>
      </c>
      <c r="N10" s="1474"/>
      <c r="O10" s="1213"/>
      <c r="P10" s="1189"/>
      <c r="R10" s="1191"/>
      <c r="S10" s="1191"/>
      <c r="T10" s="1191"/>
      <c r="U10" s="1191"/>
      <c r="V10" s="1191"/>
    </row>
    <row r="11" spans="1:22" ht="18.75" customHeight="1">
      <c r="A11" s="1192"/>
      <c r="B11" s="1185"/>
      <c r="C11" s="912" t="s">
        <v>192</v>
      </c>
      <c r="D11" s="1214"/>
      <c r="E11" s="1474">
        <v>1539.8</v>
      </c>
      <c r="F11" s="1474"/>
      <c r="G11" s="1474">
        <v>1534.3</v>
      </c>
      <c r="H11" s="1474"/>
      <c r="I11" s="1474">
        <v>1529.7</v>
      </c>
      <c r="J11" s="1474"/>
      <c r="K11" s="1474">
        <v>1515.6</v>
      </c>
      <c r="L11" s="1474"/>
      <c r="M11" s="1474">
        <v>1507.4</v>
      </c>
      <c r="N11" s="1474"/>
      <c r="O11" s="1213"/>
      <c r="P11" s="1189"/>
      <c r="R11" s="1191"/>
      <c r="S11" s="1191"/>
      <c r="T11" s="1191"/>
      <c r="U11" s="1191"/>
      <c r="V11" s="1191"/>
    </row>
    <row r="12" spans="1:22" ht="14.25" customHeight="1">
      <c r="A12" s="1192"/>
      <c r="B12" s="1185"/>
      <c r="C12" s="912" t="s">
        <v>172</v>
      </c>
      <c r="D12" s="1200"/>
      <c r="E12" s="1474">
        <v>1115.5</v>
      </c>
      <c r="F12" s="1474"/>
      <c r="G12" s="1474">
        <v>1110.9000000000001</v>
      </c>
      <c r="H12" s="1474"/>
      <c r="I12" s="1474">
        <v>1105.4000000000001</v>
      </c>
      <c r="J12" s="1474"/>
      <c r="K12" s="1474">
        <v>1104.9000000000001</v>
      </c>
      <c r="L12" s="1474"/>
      <c r="M12" s="1474">
        <v>1103.5</v>
      </c>
      <c r="N12" s="1474"/>
      <c r="O12" s="1213"/>
      <c r="P12" s="1189"/>
      <c r="R12" s="1191"/>
      <c r="S12" s="1191"/>
      <c r="T12" s="1191"/>
      <c r="U12" s="1191"/>
      <c r="V12" s="1191"/>
    </row>
    <row r="13" spans="1:22" ht="14.25" customHeight="1">
      <c r="A13" s="1192"/>
      <c r="B13" s="1185"/>
      <c r="C13" s="912" t="s">
        <v>173</v>
      </c>
      <c r="D13" s="1200"/>
      <c r="E13" s="1474">
        <v>2907.8</v>
      </c>
      <c r="F13" s="1474"/>
      <c r="G13" s="1474">
        <v>2890.8</v>
      </c>
      <c r="H13" s="1474"/>
      <c r="I13" s="1474">
        <v>2872.3</v>
      </c>
      <c r="J13" s="1474"/>
      <c r="K13" s="1474">
        <v>2860.5</v>
      </c>
      <c r="L13" s="1474"/>
      <c r="M13" s="1474">
        <v>2845.5</v>
      </c>
      <c r="N13" s="1474"/>
      <c r="O13" s="1213"/>
      <c r="P13" s="1189"/>
      <c r="R13" s="1191"/>
      <c r="S13" s="1191"/>
      <c r="T13" s="1191"/>
      <c r="U13" s="1191"/>
      <c r="V13" s="1191"/>
    </row>
    <row r="14" spans="1:22" ht="14.25" customHeight="1">
      <c r="A14" s="1192"/>
      <c r="B14" s="1185"/>
      <c r="C14" s="912" t="s">
        <v>174</v>
      </c>
      <c r="D14" s="1200"/>
      <c r="E14" s="1474">
        <v>4893.5</v>
      </c>
      <c r="F14" s="1474"/>
      <c r="G14" s="1474">
        <v>4907.8</v>
      </c>
      <c r="H14" s="1474"/>
      <c r="I14" s="1474">
        <v>4921</v>
      </c>
      <c r="J14" s="1474"/>
      <c r="K14" s="1474">
        <v>4925.2</v>
      </c>
      <c r="L14" s="1474"/>
      <c r="M14" s="1474">
        <v>4937.3999999999996</v>
      </c>
      <c r="N14" s="1474"/>
      <c r="O14" s="1213"/>
      <c r="P14" s="1189"/>
      <c r="R14" s="1191"/>
      <c r="S14" s="1191"/>
      <c r="T14" s="1191"/>
      <c r="U14" s="1191"/>
      <c r="V14" s="1191"/>
    </row>
    <row r="15" spans="1:22" s="1212" customFormat="1" ht="19.5" customHeight="1">
      <c r="A15" s="1209"/>
      <c r="B15" s="1210"/>
      <c r="C15" s="1463" t="s">
        <v>191</v>
      </c>
      <c r="D15" s="1463"/>
      <c r="E15" s="1464">
        <v>5290.9</v>
      </c>
      <c r="F15" s="1464"/>
      <c r="G15" s="1464">
        <v>5289.3</v>
      </c>
      <c r="H15" s="1464"/>
      <c r="I15" s="1464">
        <v>5276.8</v>
      </c>
      <c r="J15" s="1464"/>
      <c r="K15" s="1464">
        <v>5215</v>
      </c>
      <c r="L15" s="1464"/>
      <c r="M15" s="1464">
        <v>5243.5</v>
      </c>
      <c r="N15" s="1464"/>
      <c r="O15" s="1215"/>
      <c r="P15" s="1211"/>
      <c r="R15" s="1216"/>
    </row>
    <row r="16" spans="1:22" ht="14.25" customHeight="1">
      <c r="A16" s="1192"/>
      <c r="B16" s="1185"/>
      <c r="C16" s="912" t="s">
        <v>73</v>
      </c>
      <c r="D16" s="1200"/>
      <c r="E16" s="1474">
        <v>2726.5</v>
      </c>
      <c r="F16" s="1474"/>
      <c r="G16" s="1474">
        <v>2729.6</v>
      </c>
      <c r="H16" s="1474"/>
      <c r="I16" s="1474">
        <v>2710.1</v>
      </c>
      <c r="J16" s="1474"/>
      <c r="K16" s="1474">
        <v>2676.4</v>
      </c>
      <c r="L16" s="1474"/>
      <c r="M16" s="1474">
        <v>2695.5</v>
      </c>
      <c r="N16" s="1474"/>
      <c r="O16" s="1213"/>
      <c r="P16" s="1189"/>
    </row>
    <row r="17" spans="1:16" ht="14.25" customHeight="1">
      <c r="A17" s="1192"/>
      <c r="B17" s="1185"/>
      <c r="C17" s="912" t="s">
        <v>72</v>
      </c>
      <c r="D17" s="1200"/>
      <c r="E17" s="1474">
        <v>2564.4</v>
      </c>
      <c r="F17" s="1474"/>
      <c r="G17" s="1474">
        <v>2559.6999999999998</v>
      </c>
      <c r="H17" s="1474"/>
      <c r="I17" s="1474">
        <v>2566.6999999999998</v>
      </c>
      <c r="J17" s="1474"/>
      <c r="K17" s="1474">
        <v>2538.6</v>
      </c>
      <c r="L17" s="1474"/>
      <c r="M17" s="1474">
        <v>2548</v>
      </c>
      <c r="N17" s="1474"/>
      <c r="O17" s="1213"/>
      <c r="P17" s="1189"/>
    </row>
    <row r="18" spans="1:16" ht="18.75" customHeight="1">
      <c r="A18" s="1192"/>
      <c r="B18" s="1185"/>
      <c r="C18" s="912" t="s">
        <v>172</v>
      </c>
      <c r="D18" s="1200"/>
      <c r="E18" s="1474">
        <v>377.9</v>
      </c>
      <c r="F18" s="1474"/>
      <c r="G18" s="1474">
        <v>407.3</v>
      </c>
      <c r="H18" s="1474"/>
      <c r="I18" s="1474">
        <v>383.2</v>
      </c>
      <c r="J18" s="1474"/>
      <c r="K18" s="1474">
        <v>377.9</v>
      </c>
      <c r="L18" s="1474"/>
      <c r="M18" s="1474">
        <v>363.4</v>
      </c>
      <c r="N18" s="1474"/>
      <c r="O18" s="1213"/>
      <c r="P18" s="1189"/>
    </row>
    <row r="19" spans="1:16" ht="14.25" customHeight="1">
      <c r="A19" s="1192"/>
      <c r="B19" s="1185"/>
      <c r="C19" s="912" t="s">
        <v>173</v>
      </c>
      <c r="D19" s="1200"/>
      <c r="E19" s="1474">
        <v>2608.9</v>
      </c>
      <c r="F19" s="1474"/>
      <c r="G19" s="1474">
        <v>2600</v>
      </c>
      <c r="H19" s="1474"/>
      <c r="I19" s="1474">
        <v>2609.5</v>
      </c>
      <c r="J19" s="1474"/>
      <c r="K19" s="1474">
        <v>2589.4</v>
      </c>
      <c r="L19" s="1474"/>
      <c r="M19" s="1474">
        <v>2591</v>
      </c>
      <c r="N19" s="1474"/>
      <c r="O19" s="1213"/>
      <c r="P19" s="1189"/>
    </row>
    <row r="20" spans="1:16" ht="14.25" customHeight="1">
      <c r="A20" s="1192"/>
      <c r="B20" s="1185"/>
      <c r="C20" s="912" t="s">
        <v>174</v>
      </c>
      <c r="D20" s="1200"/>
      <c r="E20" s="1474">
        <v>2304</v>
      </c>
      <c r="F20" s="1474"/>
      <c r="G20" s="1474">
        <v>2282</v>
      </c>
      <c r="H20" s="1474"/>
      <c r="I20" s="1474">
        <v>2284.1</v>
      </c>
      <c r="J20" s="1474"/>
      <c r="K20" s="1474">
        <v>2247.6</v>
      </c>
      <c r="L20" s="1474"/>
      <c r="M20" s="1474">
        <v>2289</v>
      </c>
      <c r="N20" s="1474"/>
      <c r="O20" s="1213"/>
      <c r="P20" s="1189"/>
    </row>
    <row r="21" spans="1:16" s="1221" customFormat="1" ht="19.5" customHeight="1">
      <c r="A21" s="1217"/>
      <c r="B21" s="1218"/>
      <c r="C21" s="1463" t="s">
        <v>537</v>
      </c>
      <c r="D21" s="1463"/>
      <c r="E21" s="1475">
        <v>59.3</v>
      </c>
      <c r="F21" s="1475"/>
      <c r="G21" s="1475">
        <v>59.4</v>
      </c>
      <c r="H21" s="1475"/>
      <c r="I21" s="1475">
        <v>59.3</v>
      </c>
      <c r="J21" s="1475"/>
      <c r="K21" s="1475">
        <v>58.7</v>
      </c>
      <c r="L21" s="1475"/>
      <c r="M21" s="1475">
        <v>59</v>
      </c>
      <c r="N21" s="1475"/>
      <c r="O21" s="1219"/>
      <c r="P21" s="1220"/>
    </row>
    <row r="22" spans="1:16" ht="14.25" customHeight="1">
      <c r="A22" s="1192"/>
      <c r="B22" s="1185"/>
      <c r="C22" s="912" t="s">
        <v>73</v>
      </c>
      <c r="D22" s="1200"/>
      <c r="E22" s="1474">
        <v>65.099999999999994</v>
      </c>
      <c r="F22" s="1474"/>
      <c r="G22" s="1474">
        <v>65.3</v>
      </c>
      <c r="H22" s="1474"/>
      <c r="I22" s="1474">
        <v>64.900000000000006</v>
      </c>
      <c r="J22" s="1474"/>
      <c r="K22" s="1474">
        <v>64.3</v>
      </c>
      <c r="L22" s="1474"/>
      <c r="M22" s="1474">
        <v>64.8</v>
      </c>
      <c r="N22" s="1474"/>
      <c r="O22" s="1213"/>
      <c r="P22" s="1189"/>
    </row>
    <row r="23" spans="1:16" ht="14.25" customHeight="1">
      <c r="A23" s="1192"/>
      <c r="B23" s="1185"/>
      <c r="C23" s="912" t="s">
        <v>72</v>
      </c>
      <c r="D23" s="1200"/>
      <c r="E23" s="1474">
        <v>54.2</v>
      </c>
      <c r="F23" s="1474"/>
      <c r="G23" s="1474">
        <v>54.1</v>
      </c>
      <c r="H23" s="1474"/>
      <c r="I23" s="1474">
        <v>54.3</v>
      </c>
      <c r="J23" s="1474"/>
      <c r="K23" s="1474">
        <v>53.7</v>
      </c>
      <c r="L23" s="1474"/>
      <c r="M23" s="1474">
        <v>53.9</v>
      </c>
      <c r="N23" s="1474"/>
      <c r="O23" s="1213"/>
      <c r="P23" s="1189"/>
    </row>
    <row r="24" spans="1:16" ht="18.75" customHeight="1">
      <c r="A24" s="1192"/>
      <c r="B24" s="1185"/>
      <c r="C24" s="912" t="s">
        <v>187</v>
      </c>
      <c r="D24" s="1200"/>
      <c r="E24" s="1474">
        <v>72.900000000000006</v>
      </c>
      <c r="F24" s="1474"/>
      <c r="G24" s="1474">
        <v>73.099999999999994</v>
      </c>
      <c r="H24" s="1474"/>
      <c r="I24" s="1474">
        <v>73.400000000000006</v>
      </c>
      <c r="J24" s="1474"/>
      <c r="K24" s="1474">
        <v>73</v>
      </c>
      <c r="L24" s="1474"/>
      <c r="M24" s="1474">
        <v>73.3</v>
      </c>
      <c r="N24" s="1474"/>
      <c r="O24" s="1213"/>
      <c r="P24" s="1189"/>
    </row>
    <row r="25" spans="1:16" ht="14.25" customHeight="1">
      <c r="A25" s="1192"/>
      <c r="B25" s="1185"/>
      <c r="C25" s="912" t="s">
        <v>172</v>
      </c>
      <c r="D25" s="1200"/>
      <c r="E25" s="1474">
        <v>33.9</v>
      </c>
      <c r="F25" s="1474"/>
      <c r="G25" s="1474">
        <v>36.700000000000003</v>
      </c>
      <c r="H25" s="1474"/>
      <c r="I25" s="1474">
        <v>34.700000000000003</v>
      </c>
      <c r="J25" s="1474"/>
      <c r="K25" s="1474">
        <v>34.200000000000003</v>
      </c>
      <c r="L25" s="1474"/>
      <c r="M25" s="1474">
        <v>32.9</v>
      </c>
      <c r="N25" s="1474"/>
      <c r="O25" s="1213"/>
      <c r="P25" s="1189"/>
    </row>
    <row r="26" spans="1:16" ht="14.25" customHeight="1">
      <c r="A26" s="1192"/>
      <c r="B26" s="1185"/>
      <c r="C26" s="912" t="s">
        <v>173</v>
      </c>
      <c r="D26" s="1185"/>
      <c r="E26" s="1476">
        <v>89.7</v>
      </c>
      <c r="F26" s="1476"/>
      <c r="G26" s="1476">
        <v>89.9</v>
      </c>
      <c r="H26" s="1476"/>
      <c r="I26" s="1476">
        <v>90.8</v>
      </c>
      <c r="J26" s="1476"/>
      <c r="K26" s="1476">
        <v>90.5</v>
      </c>
      <c r="L26" s="1476"/>
      <c r="M26" s="1476">
        <v>91.1</v>
      </c>
      <c r="N26" s="1476"/>
      <c r="O26" s="1213"/>
      <c r="P26" s="1189"/>
    </row>
    <row r="27" spans="1:16" ht="14.25" customHeight="1">
      <c r="A27" s="1192"/>
      <c r="B27" s="1185"/>
      <c r="C27" s="912" t="s">
        <v>174</v>
      </c>
      <c r="D27" s="1185"/>
      <c r="E27" s="1476">
        <v>47.1</v>
      </c>
      <c r="F27" s="1476"/>
      <c r="G27" s="1476">
        <v>46.5</v>
      </c>
      <c r="H27" s="1476"/>
      <c r="I27" s="1476">
        <v>46.4</v>
      </c>
      <c r="J27" s="1476"/>
      <c r="K27" s="1476">
        <v>45.6</v>
      </c>
      <c r="L27" s="1476"/>
      <c r="M27" s="1476">
        <v>46.4</v>
      </c>
      <c r="N27" s="1476"/>
      <c r="O27" s="1213"/>
      <c r="P27" s="1189"/>
    </row>
    <row r="28" spans="1:16" ht="13.5" customHeight="1">
      <c r="A28" s="1192"/>
      <c r="B28" s="1185"/>
      <c r="C28" s="913" t="s">
        <v>190</v>
      </c>
      <c r="D28" s="1185"/>
      <c r="E28" s="914"/>
      <c r="F28" s="914"/>
      <c r="G28" s="914"/>
      <c r="H28" s="914"/>
      <c r="I28" s="914"/>
      <c r="J28" s="914"/>
      <c r="K28" s="914"/>
      <c r="L28" s="914"/>
      <c r="M28" s="914"/>
      <c r="N28" s="914"/>
      <c r="O28" s="1213"/>
      <c r="P28" s="1189"/>
    </row>
    <row r="29" spans="1:16" s="1227" customFormat="1" ht="12.75" customHeight="1" thickBot="1">
      <c r="A29" s="1222"/>
      <c r="B29" s="1223"/>
      <c r="C29" s="919"/>
      <c r="D29" s="916"/>
      <c r="E29" s="1224"/>
      <c r="F29" s="1224"/>
      <c r="G29" s="1224"/>
      <c r="H29" s="1224"/>
      <c r="I29" s="1224"/>
      <c r="J29" s="1224"/>
      <c r="K29" s="1224"/>
      <c r="L29" s="1224"/>
      <c r="M29" s="1466"/>
      <c r="N29" s="1466"/>
      <c r="O29" s="1225"/>
      <c r="P29" s="1226"/>
    </row>
    <row r="30" spans="1:16" s="1227" customFormat="1" ht="13.5" customHeight="1" thickBot="1">
      <c r="A30" s="1222"/>
      <c r="B30" s="1223"/>
      <c r="C30" s="1479" t="s">
        <v>538</v>
      </c>
      <c r="D30" s="1480"/>
      <c r="E30" s="1480"/>
      <c r="F30" s="1480"/>
      <c r="G30" s="1480"/>
      <c r="H30" s="1480"/>
      <c r="I30" s="1480"/>
      <c r="J30" s="1480"/>
      <c r="K30" s="1480"/>
      <c r="L30" s="1480"/>
      <c r="M30" s="1480"/>
      <c r="N30" s="1481"/>
      <c r="O30" s="1225"/>
      <c r="P30" s="1226"/>
    </row>
    <row r="31" spans="1:16" s="1227" customFormat="1" ht="3.75" customHeight="1">
      <c r="A31" s="1222"/>
      <c r="B31" s="1223"/>
      <c r="C31" s="1470" t="s">
        <v>175</v>
      </c>
      <c r="D31" s="1471"/>
      <c r="E31" s="1196"/>
      <c r="F31" s="1196"/>
      <c r="G31" s="1196"/>
      <c r="H31" s="1196"/>
      <c r="I31" s="1196"/>
      <c r="J31" s="1196"/>
      <c r="K31" s="1196"/>
      <c r="L31" s="1196"/>
      <c r="M31" s="1196"/>
      <c r="N31" s="1196"/>
      <c r="O31" s="1225"/>
      <c r="P31" s="1226"/>
    </row>
    <row r="32" spans="1:16" ht="13.5" customHeight="1">
      <c r="A32" s="1192"/>
      <c r="B32" s="1200"/>
      <c r="C32" s="1472"/>
      <c r="D32" s="1472"/>
      <c r="E32" s="1202" t="s">
        <v>34</v>
      </c>
      <c r="F32" s="1203" t="s">
        <v>34</v>
      </c>
      <c r="G32" s="1202" t="s">
        <v>608</v>
      </c>
      <c r="H32" s="1203" t="s">
        <v>34</v>
      </c>
      <c r="I32" s="1204"/>
      <c r="J32" s="1203" t="s">
        <v>34</v>
      </c>
      <c r="K32" s="1205" t="s">
        <v>34</v>
      </c>
      <c r="L32" s="1206">
        <v>2014</v>
      </c>
      <c r="M32" s="1206" t="s">
        <v>34</v>
      </c>
      <c r="N32" s="1207"/>
      <c r="O32" s="1185"/>
      <c r="P32" s="1189"/>
    </row>
    <row r="33" spans="1:18" s="1227" customFormat="1" ht="12.75" customHeight="1">
      <c r="A33" s="1222"/>
      <c r="B33" s="1223"/>
      <c r="C33" s="1208"/>
      <c r="D33" s="1208"/>
      <c r="E33" s="1473" t="str">
        <f>+E7</f>
        <v>2.º trimestre</v>
      </c>
      <c r="F33" s="1473"/>
      <c r="G33" s="1473" t="str">
        <f>+G7</f>
        <v>3.º trimestre</v>
      </c>
      <c r="H33" s="1473"/>
      <c r="I33" s="1473" t="str">
        <f>+I7</f>
        <v>4.º trimestre</v>
      </c>
      <c r="J33" s="1473"/>
      <c r="K33" s="1473" t="str">
        <f>+K7</f>
        <v>1.º trimestre</v>
      </c>
      <c r="L33" s="1473"/>
      <c r="M33" s="1473" t="str">
        <f>+M7</f>
        <v>2.º trimestre</v>
      </c>
      <c r="N33" s="1473"/>
      <c r="O33" s="1225"/>
      <c r="P33" s="1226"/>
    </row>
    <row r="34" spans="1:18" s="1227" customFormat="1" ht="12.75" customHeight="1">
      <c r="A34" s="1222"/>
      <c r="B34" s="1223"/>
      <c r="C34" s="1208"/>
      <c r="D34" s="1208"/>
      <c r="E34" s="1228" t="s">
        <v>176</v>
      </c>
      <c r="F34" s="1228" t="s">
        <v>112</v>
      </c>
      <c r="G34" s="1228" t="s">
        <v>176</v>
      </c>
      <c r="H34" s="1228" t="s">
        <v>112</v>
      </c>
      <c r="I34" s="1229" t="s">
        <v>176</v>
      </c>
      <c r="J34" s="1229" t="s">
        <v>112</v>
      </c>
      <c r="K34" s="1229" t="s">
        <v>176</v>
      </c>
      <c r="L34" s="1229" t="s">
        <v>112</v>
      </c>
      <c r="M34" s="1229" t="s">
        <v>176</v>
      </c>
      <c r="N34" s="1229" t="s">
        <v>112</v>
      </c>
      <c r="O34" s="1225"/>
      <c r="P34" s="1226"/>
    </row>
    <row r="35" spans="1:18" s="1227" customFormat="1" ht="17.25" customHeight="1">
      <c r="A35" s="1222"/>
      <c r="B35" s="1223"/>
      <c r="C35" s="1463" t="s">
        <v>2</v>
      </c>
      <c r="D35" s="1463"/>
      <c r="E35" s="1230">
        <v>10456.6</v>
      </c>
      <c r="F35" s="1231">
        <f>+E35/E35*100</f>
        <v>100</v>
      </c>
      <c r="G35" s="1230">
        <v>10443.799999999999</v>
      </c>
      <c r="H35" s="1231">
        <f>+G35/G35*100</f>
        <v>100</v>
      </c>
      <c r="I35" s="1230">
        <v>10428.4</v>
      </c>
      <c r="J35" s="1231">
        <f>+I35/I35*100</f>
        <v>100</v>
      </c>
      <c r="K35" s="1230">
        <v>10406.200000000001</v>
      </c>
      <c r="L35" s="1231">
        <f>+K35/K35*100</f>
        <v>100</v>
      </c>
      <c r="M35" s="1231">
        <v>10393.700000000001</v>
      </c>
      <c r="N35" s="1231">
        <f>+M35/M35*100</f>
        <v>100</v>
      </c>
      <c r="O35" s="1225"/>
      <c r="P35" s="1226"/>
    </row>
    <row r="36" spans="1:18" s="1227" customFormat="1" ht="14.25" customHeight="1">
      <c r="A36" s="1222"/>
      <c r="B36" s="1223"/>
      <c r="C36" s="1232"/>
      <c r="D36" s="916" t="s">
        <v>73</v>
      </c>
      <c r="E36" s="1233">
        <v>4975.8</v>
      </c>
      <c r="F36" s="1234">
        <f>+E36/E35*100</f>
        <v>47.585257158158484</v>
      </c>
      <c r="G36" s="1233">
        <v>4967.7</v>
      </c>
      <c r="H36" s="1234">
        <f>+G36/G35*100</f>
        <v>47.566020031023193</v>
      </c>
      <c r="I36" s="1233">
        <v>4957.5</v>
      </c>
      <c r="J36" s="1234">
        <f>+I36/I35*100</f>
        <v>47.538452686893486</v>
      </c>
      <c r="K36" s="1233">
        <v>4938.8</v>
      </c>
      <c r="L36" s="1234">
        <f>+K36/K35*100</f>
        <v>47.460167976783069</v>
      </c>
      <c r="M36" s="1234">
        <v>4929.8999999999996</v>
      </c>
      <c r="N36" s="1234">
        <f>+M36/M35*100</f>
        <v>47.431617229667964</v>
      </c>
      <c r="O36" s="1225"/>
      <c r="P36" s="1226"/>
    </row>
    <row r="37" spans="1:18" s="1227" customFormat="1" ht="14.25" customHeight="1">
      <c r="A37" s="1222"/>
      <c r="B37" s="1223"/>
      <c r="C37" s="915"/>
      <c r="D37" s="916" t="s">
        <v>72</v>
      </c>
      <c r="E37" s="1233">
        <v>5480.8</v>
      </c>
      <c r="F37" s="1234">
        <f>+E37/E35*100</f>
        <v>52.414742841841523</v>
      </c>
      <c r="G37" s="1233">
        <v>5476.1</v>
      </c>
      <c r="H37" s="1234">
        <f>+G37/G35*100</f>
        <v>52.433979968976821</v>
      </c>
      <c r="I37" s="1233">
        <v>5470.9</v>
      </c>
      <c r="J37" s="1234">
        <f>+I37/I35*100</f>
        <v>52.461547313106514</v>
      </c>
      <c r="K37" s="1233">
        <v>5467.4</v>
      </c>
      <c r="L37" s="1234">
        <f>+K37/K35*100</f>
        <v>52.539832023216924</v>
      </c>
      <c r="M37" s="1234">
        <v>5463.9</v>
      </c>
      <c r="N37" s="1234">
        <f>+M37/M35*100</f>
        <v>52.569344891617028</v>
      </c>
      <c r="O37" s="1225"/>
      <c r="P37" s="1226"/>
    </row>
    <row r="38" spans="1:18" s="1227" customFormat="1" ht="17.25" customHeight="1">
      <c r="A38" s="1222"/>
      <c r="B38" s="1223"/>
      <c r="C38" s="919" t="s">
        <v>192</v>
      </c>
      <c r="D38" s="915"/>
      <c r="E38" s="1235">
        <v>1539.8</v>
      </c>
      <c r="F38" s="1236">
        <f>+E38/$M$35*100</f>
        <v>14.81474354657148</v>
      </c>
      <c r="G38" s="1235">
        <v>1534.3</v>
      </c>
      <c r="H38" s="1236">
        <f>+G38/$M$35*100</f>
        <v>14.761826875895975</v>
      </c>
      <c r="I38" s="1235">
        <v>1529.7</v>
      </c>
      <c r="J38" s="1236">
        <f>+I38/$M$35*100</f>
        <v>14.717569296785552</v>
      </c>
      <c r="K38" s="1235">
        <v>1515.6</v>
      </c>
      <c r="L38" s="1236">
        <f>+K38/$M$35*100</f>
        <v>14.581910195599255</v>
      </c>
      <c r="M38" s="1236">
        <v>1507.4</v>
      </c>
      <c r="N38" s="1236">
        <f>+M38/$M$35*100</f>
        <v>14.503016250228503</v>
      </c>
      <c r="O38" s="1225"/>
      <c r="P38" s="1226"/>
    </row>
    <row r="39" spans="1:18" s="1227" customFormat="1" ht="14.25" customHeight="1">
      <c r="A39" s="1222"/>
      <c r="B39" s="1223"/>
      <c r="C39" s="919"/>
      <c r="D39" s="916" t="s">
        <v>73</v>
      </c>
      <c r="E39" s="1233">
        <v>788.2</v>
      </c>
      <c r="F39" s="1234">
        <f>+E39/E38*100</f>
        <v>51.188466034549954</v>
      </c>
      <c r="G39" s="1233">
        <v>785.5</v>
      </c>
      <c r="H39" s="1234">
        <f>+G39/G38*100</f>
        <v>51.19598513980317</v>
      </c>
      <c r="I39" s="1233">
        <v>783.1</v>
      </c>
      <c r="J39" s="1234">
        <f>+I39/I38*100</f>
        <v>51.193044387788454</v>
      </c>
      <c r="K39" s="1233">
        <v>775.6</v>
      </c>
      <c r="L39" s="1234">
        <f>+K39/K38*100</f>
        <v>51.174452362100823</v>
      </c>
      <c r="M39" s="1234">
        <v>771.4</v>
      </c>
      <c r="N39" s="1234">
        <f>+M39/M38*100</f>
        <v>51.174207244261638</v>
      </c>
      <c r="O39" s="1225"/>
      <c r="P39" s="1226"/>
    </row>
    <row r="40" spans="1:18" s="1227" customFormat="1" ht="14.25" customHeight="1">
      <c r="A40" s="1222"/>
      <c r="B40" s="1223"/>
      <c r="C40" s="919"/>
      <c r="D40" s="916" t="s">
        <v>72</v>
      </c>
      <c r="E40" s="1233">
        <v>751.6</v>
      </c>
      <c r="F40" s="1234">
        <f>+E40/E38*100</f>
        <v>48.81153396545006</v>
      </c>
      <c r="G40" s="1233">
        <v>748.8</v>
      </c>
      <c r="H40" s="1234">
        <f>+G40/G38*100</f>
        <v>48.80401486019683</v>
      </c>
      <c r="I40" s="1233">
        <v>746.5</v>
      </c>
      <c r="J40" s="1234">
        <f>+I40/I38*100</f>
        <v>48.800418382689415</v>
      </c>
      <c r="K40" s="1233">
        <v>740</v>
      </c>
      <c r="L40" s="1234">
        <f>+K40/K38*100</f>
        <v>48.825547637899184</v>
      </c>
      <c r="M40" s="1234">
        <v>736</v>
      </c>
      <c r="N40" s="1234">
        <f>+M40/M38*100</f>
        <v>48.825792755738355</v>
      </c>
      <c r="O40" s="1225"/>
      <c r="P40" s="1226"/>
    </row>
    <row r="41" spans="1:18" s="1227" customFormat="1" ht="17.25" customHeight="1">
      <c r="A41" s="1222"/>
      <c r="B41" s="1223"/>
      <c r="C41" s="919" t="s">
        <v>172</v>
      </c>
      <c r="D41" s="915"/>
      <c r="E41" s="1235">
        <v>1115.5</v>
      </c>
      <c r="F41" s="1236">
        <f>+E41/$M$35*100</f>
        <v>10.732462934277494</v>
      </c>
      <c r="G41" s="1235">
        <v>1110.9000000000001</v>
      </c>
      <c r="H41" s="1236">
        <f>+G41/$M$35*100</f>
        <v>10.688205355167073</v>
      </c>
      <c r="I41" s="1235">
        <v>1105.4000000000001</v>
      </c>
      <c r="J41" s="1236">
        <f>+I41/$M$35*100</f>
        <v>10.635288684491567</v>
      </c>
      <c r="K41" s="1235">
        <v>1104.9000000000001</v>
      </c>
      <c r="L41" s="1236">
        <f>+K41/$M$35*100</f>
        <v>10.630478078066522</v>
      </c>
      <c r="M41" s="1236">
        <v>1103.5</v>
      </c>
      <c r="N41" s="1236">
        <f>+M41/$M$35*100</f>
        <v>10.617008380076392</v>
      </c>
      <c r="O41" s="1225"/>
      <c r="P41" s="1226"/>
      <c r="R41" s="1237"/>
    </row>
    <row r="42" spans="1:18" s="1227" customFormat="1" ht="14.25" customHeight="1">
      <c r="A42" s="1222"/>
      <c r="B42" s="1223"/>
      <c r="C42" s="919"/>
      <c r="D42" s="916" t="s">
        <v>73</v>
      </c>
      <c r="E42" s="1233">
        <v>565</v>
      </c>
      <c r="F42" s="1234">
        <f>+E42/E41*100</f>
        <v>50.649932765575976</v>
      </c>
      <c r="G42" s="1233">
        <v>562.79999999999995</v>
      </c>
      <c r="H42" s="1234">
        <f>+G42/G41*100</f>
        <v>50.661625708884685</v>
      </c>
      <c r="I42" s="1233">
        <v>560</v>
      </c>
      <c r="J42" s="1234">
        <f>+I42/I41*100</f>
        <v>50.660394427356614</v>
      </c>
      <c r="K42" s="1233">
        <v>558.1</v>
      </c>
      <c r="L42" s="1234">
        <f>+K42/K41*100</f>
        <v>50.511358493981348</v>
      </c>
      <c r="M42" s="1234">
        <v>557</v>
      </c>
      <c r="N42" s="1234">
        <f>+M42/M41*100</f>
        <v>50.475758948799275</v>
      </c>
      <c r="O42" s="1225"/>
      <c r="P42" s="1226"/>
      <c r="R42" s="1237"/>
    </row>
    <row r="43" spans="1:18" s="1227" customFormat="1" ht="14.25" customHeight="1">
      <c r="A43" s="1222"/>
      <c r="B43" s="1223"/>
      <c r="C43" s="919"/>
      <c r="D43" s="916" t="s">
        <v>72</v>
      </c>
      <c r="E43" s="1233">
        <v>550.5</v>
      </c>
      <c r="F43" s="1234">
        <f>+E43/E41*100</f>
        <v>49.350067234424024</v>
      </c>
      <c r="G43" s="1233">
        <v>548.1</v>
      </c>
      <c r="H43" s="1234">
        <f>+G43/G41*100</f>
        <v>49.338374291115308</v>
      </c>
      <c r="I43" s="1233">
        <v>545.4</v>
      </c>
      <c r="J43" s="1234">
        <f>+I43/I41*100</f>
        <v>49.339605572643379</v>
      </c>
      <c r="K43" s="1233">
        <v>546.9</v>
      </c>
      <c r="L43" s="1234">
        <f>+K43/K41*100</f>
        <v>49.497692098832466</v>
      </c>
      <c r="M43" s="1234">
        <v>546.4</v>
      </c>
      <c r="N43" s="1234">
        <f>+M43/M41*100</f>
        <v>49.515178975985499</v>
      </c>
      <c r="O43" s="1225"/>
      <c r="P43" s="1226"/>
    </row>
    <row r="44" spans="1:18" s="1227" customFormat="1" ht="17.25" customHeight="1">
      <c r="A44" s="1222"/>
      <c r="B44" s="1223"/>
      <c r="C44" s="919" t="s">
        <v>539</v>
      </c>
      <c r="D44" s="915"/>
      <c r="E44" s="1235">
        <v>1300.2</v>
      </c>
      <c r="F44" s="1236">
        <f>+E44/$M$35*100</f>
        <v>12.509500947689464</v>
      </c>
      <c r="G44" s="1235">
        <v>1286.3</v>
      </c>
      <c r="H44" s="1236">
        <f>+G44/$M$35*100</f>
        <v>12.375766089073187</v>
      </c>
      <c r="I44" s="1235">
        <v>1271.4000000000001</v>
      </c>
      <c r="J44" s="1236">
        <f>+I44/$M$35*100</f>
        <v>12.232410017606819</v>
      </c>
      <c r="K44" s="1235">
        <v>1263</v>
      </c>
      <c r="L44" s="1236">
        <f>+K44/$M$35*100</f>
        <v>12.151591829666048</v>
      </c>
      <c r="M44" s="1236">
        <v>1252</v>
      </c>
      <c r="N44" s="1236">
        <f>+M44/$M$35*100</f>
        <v>12.045758488315036</v>
      </c>
      <c r="O44" s="1225"/>
      <c r="P44" s="1226"/>
    </row>
    <row r="45" spans="1:18" s="1227" customFormat="1" ht="14.25" customHeight="1">
      <c r="A45" s="1222"/>
      <c r="B45" s="1223"/>
      <c r="C45" s="919"/>
      <c r="D45" s="916" t="s">
        <v>73</v>
      </c>
      <c r="E45" s="1233">
        <v>638.1</v>
      </c>
      <c r="F45" s="1234">
        <f>+E45/E44*100</f>
        <v>49.07706506691278</v>
      </c>
      <c r="G45" s="1233">
        <v>631.4</v>
      </c>
      <c r="H45" s="1234">
        <f>+G45/G44*100</f>
        <v>49.086527248697813</v>
      </c>
      <c r="I45" s="1233">
        <v>624</v>
      </c>
      <c r="J45" s="1234">
        <f>+I45/I44*100</f>
        <v>49.079754601226988</v>
      </c>
      <c r="K45" s="1233">
        <v>617.70000000000005</v>
      </c>
      <c r="L45" s="1234">
        <f>+K45/K44*100</f>
        <v>48.907363420427558</v>
      </c>
      <c r="M45" s="1234">
        <v>611.9</v>
      </c>
      <c r="N45" s="1234">
        <f>+M45/M44*100</f>
        <v>48.873801916932905</v>
      </c>
      <c r="O45" s="1225"/>
      <c r="P45" s="1226"/>
    </row>
    <row r="46" spans="1:18" s="1227" customFormat="1" ht="14.25" customHeight="1">
      <c r="A46" s="1222"/>
      <c r="B46" s="1223"/>
      <c r="C46" s="919"/>
      <c r="D46" s="916" t="s">
        <v>72</v>
      </c>
      <c r="E46" s="1233">
        <v>662</v>
      </c>
      <c r="F46" s="1234">
        <f>+E46/E44*100</f>
        <v>50.915243808644817</v>
      </c>
      <c r="G46" s="1233">
        <v>654.9</v>
      </c>
      <c r="H46" s="1234">
        <f>+G46/G44*100</f>
        <v>50.91347275130218</v>
      </c>
      <c r="I46" s="1233">
        <v>647.4</v>
      </c>
      <c r="J46" s="1234">
        <f>+I46/I44*100</f>
        <v>50.920245398772998</v>
      </c>
      <c r="K46" s="1233">
        <v>645.4</v>
      </c>
      <c r="L46" s="1234">
        <f>+K46/K44*100</f>
        <v>51.100554235946163</v>
      </c>
      <c r="M46" s="1234">
        <v>640.1</v>
      </c>
      <c r="N46" s="1234">
        <f>+M46/M44*100</f>
        <v>51.126198083067095</v>
      </c>
      <c r="O46" s="1225"/>
      <c r="P46" s="1226"/>
    </row>
    <row r="47" spans="1:18" s="1227" customFormat="1" ht="17.25" customHeight="1">
      <c r="A47" s="1222"/>
      <c r="B47" s="1223"/>
      <c r="C47" s="919" t="s">
        <v>540</v>
      </c>
      <c r="D47" s="915"/>
      <c r="E47" s="1235">
        <v>1607.6</v>
      </c>
      <c r="F47" s="1236">
        <f>+E47/$M$35*100</f>
        <v>15.467061777807709</v>
      </c>
      <c r="G47" s="1235">
        <v>1604.5</v>
      </c>
      <c r="H47" s="1236">
        <f>+G47/$M$35*100</f>
        <v>15.437236017972426</v>
      </c>
      <c r="I47" s="1235">
        <v>1600.9</v>
      </c>
      <c r="J47" s="1236">
        <f>+I47/$M$35*100</f>
        <v>15.402599651712096</v>
      </c>
      <c r="K47" s="1235">
        <v>1597.5</v>
      </c>
      <c r="L47" s="1236">
        <f>+K47/$M$35*100</f>
        <v>15.369887528021781</v>
      </c>
      <c r="M47" s="1236">
        <v>1593.5</v>
      </c>
      <c r="N47" s="1236">
        <f>+M47/$M$35*100</f>
        <v>15.331402676621414</v>
      </c>
      <c r="O47" s="1225"/>
      <c r="P47" s="1226"/>
    </row>
    <row r="48" spans="1:18" s="1227" customFormat="1" ht="14.25" customHeight="1">
      <c r="A48" s="1222"/>
      <c r="B48" s="1223"/>
      <c r="C48" s="919"/>
      <c r="D48" s="916" t="s">
        <v>73</v>
      </c>
      <c r="E48" s="1233">
        <v>779.1</v>
      </c>
      <c r="F48" s="1234">
        <f>+E48/E47*100</f>
        <v>48.463548146305058</v>
      </c>
      <c r="G48" s="1233">
        <v>776.7</v>
      </c>
      <c r="H48" s="1234">
        <f>+G48/G47*100</f>
        <v>48.407603614833285</v>
      </c>
      <c r="I48" s="1233">
        <v>773.7</v>
      </c>
      <c r="J48" s="1234">
        <f>+I48/I47*100</f>
        <v>48.329064900993188</v>
      </c>
      <c r="K48" s="1233">
        <v>770.3</v>
      </c>
      <c r="L48" s="1234">
        <f>+K48/K47*100</f>
        <v>48.219092331768387</v>
      </c>
      <c r="M48" s="1234">
        <v>767.4</v>
      </c>
      <c r="N48" s="1234">
        <f>+M48/M47*100</f>
        <v>48.158142453718227</v>
      </c>
      <c r="O48" s="1225"/>
      <c r="P48" s="1226"/>
    </row>
    <row r="49" spans="1:16" s="1227" customFormat="1" ht="14.25" customHeight="1">
      <c r="A49" s="1222"/>
      <c r="B49" s="1223"/>
      <c r="C49" s="919"/>
      <c r="D49" s="916" t="s">
        <v>72</v>
      </c>
      <c r="E49" s="1233">
        <v>828.5</v>
      </c>
      <c r="F49" s="1234">
        <f>+E49/E47*100</f>
        <v>51.536451853694956</v>
      </c>
      <c r="G49" s="1233">
        <v>827.9</v>
      </c>
      <c r="H49" s="1234">
        <f>+G49/G47*100</f>
        <v>51.598628856341534</v>
      </c>
      <c r="I49" s="1233">
        <v>827.2</v>
      </c>
      <c r="J49" s="1234">
        <f>+I49/I47*100</f>
        <v>51.670935099006812</v>
      </c>
      <c r="K49" s="1233">
        <v>827.2</v>
      </c>
      <c r="L49" s="1234">
        <f>+K49/K47*100</f>
        <v>51.780907668231613</v>
      </c>
      <c r="M49" s="1234">
        <v>826.1</v>
      </c>
      <c r="N49" s="1234">
        <f>+M49/M47*100</f>
        <v>51.841857546281766</v>
      </c>
      <c r="O49" s="1225"/>
      <c r="P49" s="1226"/>
    </row>
    <row r="50" spans="1:16" s="1227" customFormat="1" ht="17.25" customHeight="1">
      <c r="A50" s="1222"/>
      <c r="B50" s="1223"/>
      <c r="C50" s="919" t="s">
        <v>541</v>
      </c>
      <c r="D50" s="915"/>
      <c r="E50" s="1235">
        <v>2847</v>
      </c>
      <c r="F50" s="1236">
        <f>+E50/$M$35*100</f>
        <v>27.391592984211588</v>
      </c>
      <c r="G50" s="1235">
        <v>2848.9</v>
      </c>
      <c r="H50" s="1236">
        <f>+G50/$M$35*100</f>
        <v>27.409873288626763</v>
      </c>
      <c r="I50" s="1235">
        <v>2850.3</v>
      </c>
      <c r="J50" s="1236">
        <f>+I50/$M$35*100</f>
        <v>27.423342986616895</v>
      </c>
      <c r="K50" s="1235">
        <v>2851.6</v>
      </c>
      <c r="L50" s="1236">
        <f>+K50/$M$35*100</f>
        <v>27.435850563322013</v>
      </c>
      <c r="M50" s="1236">
        <v>2854.5</v>
      </c>
      <c r="N50" s="1236">
        <f>+M50/$M$35*100</f>
        <v>27.463752080587277</v>
      </c>
      <c r="O50" s="1225"/>
      <c r="P50" s="1226"/>
    </row>
    <row r="51" spans="1:16" s="1227" customFormat="1" ht="14.25" customHeight="1">
      <c r="A51" s="1222"/>
      <c r="B51" s="1223"/>
      <c r="C51" s="919"/>
      <c r="D51" s="916" t="s">
        <v>73</v>
      </c>
      <c r="E51" s="1233">
        <v>1357.8</v>
      </c>
      <c r="F51" s="1234">
        <f>+E51/E50*100</f>
        <v>47.692307692307686</v>
      </c>
      <c r="G51" s="1233">
        <v>1358.4</v>
      </c>
      <c r="H51" s="1234">
        <f>+G51/G50*100</f>
        <v>47.681561304363093</v>
      </c>
      <c r="I51" s="1233">
        <v>1358.5</v>
      </c>
      <c r="J51" s="1234">
        <f>+I51/I50*100</f>
        <v>47.661649650913937</v>
      </c>
      <c r="K51" s="1233">
        <v>1358</v>
      </c>
      <c r="L51" s="1234">
        <f>+K51/K50*100</f>
        <v>47.622387431617341</v>
      </c>
      <c r="M51" s="1234">
        <v>1358.6</v>
      </c>
      <c r="N51" s="1234">
        <f>+M51/M50*100</f>
        <v>47.595025398493604</v>
      </c>
      <c r="O51" s="1225"/>
      <c r="P51" s="1226"/>
    </row>
    <row r="52" spans="1:16" s="1227" customFormat="1" ht="14.25" customHeight="1">
      <c r="A52" s="1222"/>
      <c r="B52" s="1223"/>
      <c r="C52" s="919"/>
      <c r="D52" s="916" t="s">
        <v>72</v>
      </c>
      <c r="E52" s="1233">
        <v>1489.2</v>
      </c>
      <c r="F52" s="1234">
        <f>+E52/E50*100</f>
        <v>52.307692307692314</v>
      </c>
      <c r="G52" s="1233">
        <v>1490.5</v>
      </c>
      <c r="H52" s="1234">
        <f>+G52/G50*100</f>
        <v>52.318438695636914</v>
      </c>
      <c r="I52" s="1233">
        <v>1491.8</v>
      </c>
      <c r="J52" s="1234">
        <f>+I52/I50*100</f>
        <v>52.338350349086063</v>
      </c>
      <c r="K52" s="1233">
        <v>1493.6</v>
      </c>
      <c r="L52" s="1234">
        <f>+K52/K50*100</f>
        <v>52.377612568382659</v>
      </c>
      <c r="M52" s="1234">
        <v>1495.9</v>
      </c>
      <c r="N52" s="1234">
        <f>+M52/M50*100</f>
        <v>52.404974601506396</v>
      </c>
      <c r="O52" s="1225"/>
      <c r="P52" s="1226"/>
    </row>
    <row r="53" spans="1:16" s="1227" customFormat="1" ht="17.25" customHeight="1">
      <c r="A53" s="1222"/>
      <c r="B53" s="1223"/>
      <c r="C53" s="919" t="s">
        <v>542</v>
      </c>
      <c r="D53" s="915"/>
      <c r="E53" s="1235">
        <v>2046.4</v>
      </c>
      <c r="F53" s="1236">
        <f>+E53/$M$35*100</f>
        <v>19.688849976428028</v>
      </c>
      <c r="G53" s="1235">
        <v>2058.9</v>
      </c>
      <c r="H53" s="1236">
        <f>+G53/$M$35*100</f>
        <v>19.809115137054174</v>
      </c>
      <c r="I53" s="1235">
        <v>2070.6</v>
      </c>
      <c r="J53" s="1236">
        <f>+I53/$M$35*100</f>
        <v>19.921683327400249</v>
      </c>
      <c r="K53" s="1235">
        <v>2073.6</v>
      </c>
      <c r="L53" s="1236">
        <f>+K53/$M$35*100</f>
        <v>19.950546965950526</v>
      </c>
      <c r="M53" s="1236">
        <v>2082.9</v>
      </c>
      <c r="N53" s="1236">
        <f>+M53/$M$35*100</f>
        <v>20.04002424545638</v>
      </c>
      <c r="O53" s="1225"/>
      <c r="P53" s="1226"/>
    </row>
    <row r="54" spans="1:16" s="1227" customFormat="1" ht="14.25" customHeight="1">
      <c r="A54" s="1222"/>
      <c r="B54" s="1223"/>
      <c r="C54" s="919"/>
      <c r="D54" s="916" t="s">
        <v>73</v>
      </c>
      <c r="E54" s="1233">
        <v>847.4</v>
      </c>
      <c r="F54" s="1234">
        <f>+E54/E53*100</f>
        <v>41.409304143862393</v>
      </c>
      <c r="G54" s="1233">
        <v>853</v>
      </c>
      <c r="H54" s="1234">
        <f>+G54/G53*100</f>
        <v>41.429889746952256</v>
      </c>
      <c r="I54" s="1233">
        <v>858</v>
      </c>
      <c r="J54" s="1234">
        <f>+I54/I53*100</f>
        <v>41.437264560996816</v>
      </c>
      <c r="K54" s="1233">
        <v>859.2</v>
      </c>
      <c r="L54" s="1234">
        <f>+K54/K53*100</f>
        <v>41.43518518518519</v>
      </c>
      <c r="M54" s="1234">
        <v>863.6</v>
      </c>
      <c r="N54" s="1234">
        <f>+M54/M53*100</f>
        <v>41.461423976187042</v>
      </c>
      <c r="O54" s="1225"/>
      <c r="P54" s="1226"/>
    </row>
    <row r="55" spans="1:16" s="1227" customFormat="1" ht="14.25" customHeight="1">
      <c r="A55" s="1222"/>
      <c r="B55" s="1223"/>
      <c r="C55" s="919"/>
      <c r="D55" s="916" t="s">
        <v>72</v>
      </c>
      <c r="E55" s="1233">
        <v>1199.0999999999999</v>
      </c>
      <c r="F55" s="1234">
        <f>+E55/E53*100</f>
        <v>58.595582486317433</v>
      </c>
      <c r="G55" s="1233">
        <v>1205.9000000000001</v>
      </c>
      <c r="H55" s="1234">
        <f>+G55/G53*100</f>
        <v>58.570110253047744</v>
      </c>
      <c r="I55" s="1233">
        <v>1212.5999999999999</v>
      </c>
      <c r="J55" s="1234">
        <f>+I55/I53*100</f>
        <v>58.562735439003191</v>
      </c>
      <c r="K55" s="1233">
        <v>1214.4000000000001</v>
      </c>
      <c r="L55" s="1234">
        <f>+K55/K53*100</f>
        <v>58.564814814814824</v>
      </c>
      <c r="M55" s="1234">
        <v>1219.3</v>
      </c>
      <c r="N55" s="1234">
        <f>+M55/M53*100</f>
        <v>58.538576023812951</v>
      </c>
      <c r="O55" s="1225"/>
      <c r="P55" s="1226"/>
    </row>
    <row r="56" spans="1:16" s="1068" customFormat="1" ht="13.5" customHeight="1">
      <c r="A56" s="1174"/>
      <c r="B56" s="1175"/>
      <c r="C56" s="1176" t="s">
        <v>530</v>
      </c>
      <c r="D56" s="1177"/>
      <c r="E56" s="1178"/>
      <c r="F56" s="1238"/>
      <c r="G56" s="1178"/>
      <c r="H56" s="1238"/>
      <c r="I56" s="1178"/>
      <c r="J56" s="1238"/>
      <c r="K56" s="1178"/>
      <c r="L56" s="1238"/>
      <c r="M56" s="1178"/>
      <c r="N56" s="1238"/>
      <c r="O56" s="1179"/>
      <c r="P56" s="1139"/>
    </row>
    <row r="57" spans="1:16" ht="13.5" customHeight="1">
      <c r="A57" s="1192"/>
      <c r="B57" s="1239"/>
      <c r="C57" s="1240" t="s">
        <v>543</v>
      </c>
      <c r="D57" s="1208"/>
      <c r="E57" s="1193"/>
      <c r="F57" s="1241" t="s">
        <v>89</v>
      </c>
      <c r="G57" s="1242"/>
      <c r="H57" s="1242"/>
      <c r="I57" s="1224"/>
      <c r="J57" s="1242"/>
      <c r="K57" s="1242"/>
      <c r="L57" s="1242"/>
      <c r="M57" s="1242"/>
      <c r="N57" s="1242"/>
      <c r="O57" s="1213"/>
      <c r="P57" s="1189"/>
    </row>
    <row r="58" spans="1:16" ht="13.5" customHeight="1">
      <c r="A58" s="1189"/>
      <c r="B58" s="917">
        <v>6</v>
      </c>
      <c r="C58" s="1477">
        <v>41821</v>
      </c>
      <c r="D58" s="1477"/>
      <c r="E58" s="1200"/>
      <c r="F58" s="1200"/>
      <c r="G58" s="1200"/>
      <c r="H58" s="1200"/>
      <c r="I58" s="1200"/>
      <c r="J58" s="1200"/>
      <c r="K58" s="1200"/>
      <c r="L58" s="1200"/>
      <c r="M58" s="1200"/>
      <c r="N58" s="1200"/>
      <c r="O58" s="1200"/>
      <c r="P58" s="1200"/>
    </row>
    <row r="59" spans="1:16">
      <c r="M59" s="1243"/>
      <c r="N59" s="1243"/>
    </row>
    <row r="60" spans="1:16">
      <c r="A60" s="1244"/>
      <c r="B60" s="1244"/>
      <c r="M60" s="1243"/>
      <c r="N60" s="1243"/>
    </row>
    <row r="61" spans="1:16">
      <c r="A61" s="1244"/>
      <c r="B61" s="1244"/>
      <c r="M61" s="1243"/>
      <c r="N61" s="1243"/>
    </row>
    <row r="62" spans="1:16" s="1068" customFormat="1" ht="12" customHeight="1">
      <c r="A62" s="1140"/>
      <c r="B62" s="1244"/>
      <c r="C62" s="1190"/>
      <c r="D62" s="1190"/>
      <c r="E62" s="1190"/>
      <c r="F62" s="1190"/>
      <c r="G62" s="1190"/>
      <c r="H62" s="1190"/>
      <c r="I62" s="1190"/>
      <c r="J62" s="1190"/>
      <c r="K62" s="1190"/>
      <c r="L62" s="1190"/>
      <c r="M62" s="1243"/>
      <c r="N62" s="1243"/>
      <c r="O62" s="1179"/>
      <c r="P62" s="1139"/>
    </row>
    <row r="63" spans="1:16">
      <c r="A63" s="1244"/>
      <c r="B63" s="1244"/>
      <c r="K63" s="1191"/>
      <c r="L63" s="1191"/>
      <c r="M63" s="1245"/>
      <c r="N63" s="1245"/>
      <c r="O63" s="1191"/>
    </row>
    <row r="64" spans="1:16">
      <c r="K64" s="1191"/>
      <c r="L64" s="1191"/>
      <c r="M64" s="1245"/>
      <c r="N64" s="1245"/>
      <c r="O64" s="1191"/>
    </row>
    <row r="65" spans="11:15">
      <c r="K65" s="1191"/>
      <c r="L65" s="1191"/>
      <c r="M65" s="1191"/>
      <c r="N65" s="1191"/>
      <c r="O65" s="1191"/>
    </row>
    <row r="66" spans="11:15">
      <c r="K66" s="1191"/>
      <c r="L66" s="1191"/>
      <c r="M66" s="1191"/>
      <c r="N66" s="1191"/>
      <c r="O66" s="1191"/>
    </row>
    <row r="67" spans="11:15">
      <c r="K67" s="1191"/>
      <c r="L67" s="1191"/>
      <c r="M67" s="1191"/>
      <c r="N67" s="1191"/>
      <c r="O67" s="1191"/>
    </row>
    <row r="68" spans="11:15">
      <c r="K68" s="1191"/>
      <c r="L68" s="1191"/>
      <c r="M68" s="1191"/>
      <c r="N68" s="1191"/>
      <c r="O68" s="1191"/>
    </row>
    <row r="69" spans="11:15" ht="8.25" customHeight="1">
      <c r="K69" s="1191"/>
      <c r="L69" s="1191"/>
      <c r="M69" s="1191"/>
      <c r="N69" s="1191"/>
      <c r="O69" s="1191"/>
    </row>
    <row r="70" spans="11:15">
      <c r="K70" s="1191"/>
      <c r="L70" s="1191"/>
      <c r="M70" s="1191"/>
      <c r="N70" s="1191"/>
      <c r="O70" s="1191"/>
    </row>
    <row r="71" spans="11:15" ht="9" customHeight="1">
      <c r="K71" s="1191"/>
      <c r="L71" s="1191"/>
      <c r="M71" s="1191"/>
      <c r="N71" s="1191"/>
      <c r="O71" s="1246"/>
    </row>
    <row r="72" spans="11:15" ht="8.25" customHeight="1">
      <c r="K72" s="1191"/>
      <c r="L72" s="1191"/>
      <c r="M72" s="1478"/>
      <c r="N72" s="1478"/>
      <c r="O72" s="1478"/>
    </row>
    <row r="73" spans="11:15" ht="9.75" customHeight="1">
      <c r="K73" s="1191"/>
      <c r="L73" s="1191"/>
      <c r="M73" s="1191"/>
      <c r="N73" s="1191"/>
      <c r="O73" s="1191"/>
    </row>
    <row r="74" spans="11:15">
      <c r="K74" s="1191"/>
      <c r="L74" s="1191"/>
      <c r="M74" s="1191"/>
      <c r="N74" s="1191"/>
      <c r="O74" s="1191"/>
    </row>
  </sheetData>
  <mergeCells count="123">
    <mergeCell ref="C35:D35"/>
    <mergeCell ref="C58:D58"/>
    <mergeCell ref="M72:O72"/>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cfRule type="cellIs" dxfId="33" priority="2" operator="equal">
      <formula>"1.º trimestre"</formula>
    </cfRule>
  </conditionalFormatting>
  <conditionalFormatting sqref="E33:N33">
    <cfRule type="cellIs" dxfId="3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theme="5"/>
  </sheetPr>
  <dimension ref="A1:T73"/>
  <sheetViews>
    <sheetView zoomScaleNormal="100" workbookViewId="0"/>
  </sheetViews>
  <sheetFormatPr defaultRowHeight="12.75"/>
  <cols>
    <col min="1" max="1" width="1" style="1190" customWidth="1"/>
    <col min="2" max="2" width="2.5703125" style="1190" customWidth="1"/>
    <col min="3" max="3" width="1" style="1190" customWidth="1"/>
    <col min="4" max="4" width="34" style="1190" customWidth="1"/>
    <col min="5" max="5" width="7.42578125" style="1190" customWidth="1"/>
    <col min="6" max="6" width="4.85546875" style="1190" customWidth="1"/>
    <col min="7" max="7" width="7.42578125" style="1190" customWidth="1"/>
    <col min="8" max="8" width="4.85546875" style="1190" customWidth="1"/>
    <col min="9" max="9" width="7.42578125" style="1190" customWidth="1"/>
    <col min="10" max="10" width="4.85546875" style="1190" customWidth="1"/>
    <col min="11" max="11" width="7.42578125" style="1190" customWidth="1"/>
    <col min="12" max="12" width="4.85546875" style="1190" customWidth="1"/>
    <col min="13" max="13" width="7.42578125" style="1190" customWidth="1"/>
    <col min="14" max="14" width="4.85546875" style="1190" customWidth="1"/>
    <col min="15" max="15" width="2.5703125" style="1190" customWidth="1"/>
    <col min="16" max="16" width="1" style="1190" customWidth="1"/>
    <col min="17" max="16384" width="9.140625" style="1190"/>
  </cols>
  <sheetData>
    <row r="1" spans="1:20" ht="13.5" customHeight="1">
      <c r="A1" s="1189"/>
      <c r="B1" s="1247"/>
      <c r="C1" s="1483" t="s">
        <v>379</v>
      </c>
      <c r="D1" s="1483"/>
      <c r="E1" s="1186"/>
      <c r="F1" s="1186"/>
      <c r="G1" s="1186"/>
      <c r="H1" s="1186"/>
      <c r="I1" s="1186"/>
      <c r="J1" s="1186"/>
      <c r="K1" s="1186"/>
      <c r="L1" s="1186"/>
      <c r="M1" s="1248"/>
      <c r="N1" s="1186"/>
      <c r="O1" s="1186"/>
      <c r="P1" s="1189"/>
    </row>
    <row r="2" spans="1:20" ht="9.75" customHeight="1">
      <c r="A2" s="1189"/>
      <c r="B2" s="1249"/>
      <c r="C2" s="1250"/>
      <c r="D2" s="1249"/>
      <c r="E2" s="1251"/>
      <c r="F2" s="1251"/>
      <c r="G2" s="1251"/>
      <c r="H2" s="1251"/>
      <c r="I2" s="1252"/>
      <c r="J2" s="1252"/>
      <c r="K2" s="1252"/>
      <c r="L2" s="1252"/>
      <c r="M2" s="1252"/>
      <c r="N2" s="1252"/>
      <c r="O2" s="1253"/>
      <c r="P2" s="1189"/>
    </row>
    <row r="3" spans="1:20" ht="9" customHeight="1" thickBot="1">
      <c r="A3" s="1189"/>
      <c r="B3" s="1185"/>
      <c r="C3" s="1254"/>
      <c r="D3" s="1185"/>
      <c r="E3" s="1185"/>
      <c r="F3" s="1185"/>
      <c r="G3" s="1185"/>
      <c r="H3" s="1185"/>
      <c r="I3" s="1185"/>
      <c r="J3" s="1185"/>
      <c r="K3" s="1185"/>
      <c r="L3" s="1185"/>
      <c r="M3" s="1466" t="s">
        <v>74</v>
      </c>
      <c r="N3" s="1466"/>
      <c r="O3" s="1192"/>
      <c r="P3" s="1189"/>
    </row>
    <row r="4" spans="1:20" s="1198" customFormat="1" ht="13.5" customHeight="1" thickBot="1">
      <c r="A4" s="1197"/>
      <c r="B4" s="1196"/>
      <c r="C4" s="1467" t="s">
        <v>177</v>
      </c>
      <c r="D4" s="1468"/>
      <c r="E4" s="1468"/>
      <c r="F4" s="1468"/>
      <c r="G4" s="1468"/>
      <c r="H4" s="1468"/>
      <c r="I4" s="1468"/>
      <c r="J4" s="1468"/>
      <c r="K4" s="1468"/>
      <c r="L4" s="1468"/>
      <c r="M4" s="1468"/>
      <c r="N4" s="1469"/>
      <c r="O4" s="1192"/>
      <c r="P4" s="1197"/>
    </row>
    <row r="5" spans="1:20" ht="3.75" customHeight="1">
      <c r="A5" s="1189"/>
      <c r="B5" s="1185"/>
      <c r="C5" s="1484" t="s">
        <v>171</v>
      </c>
      <c r="D5" s="1485"/>
      <c r="E5" s="1185"/>
      <c r="F5" s="1255"/>
      <c r="G5" s="1255"/>
      <c r="H5" s="1255"/>
      <c r="I5" s="1255"/>
      <c r="J5" s="1255"/>
      <c r="K5" s="1185"/>
      <c r="L5" s="1255"/>
      <c r="M5" s="1255"/>
      <c r="N5" s="1255"/>
      <c r="O5" s="1192"/>
      <c r="P5" s="1189"/>
      <c r="Q5" s="1198"/>
      <c r="R5" s="1198"/>
      <c r="S5" s="1198"/>
      <c r="T5" s="1198"/>
    </row>
    <row r="6" spans="1:20" ht="12.75" customHeight="1">
      <c r="A6" s="1189"/>
      <c r="B6" s="1185"/>
      <c r="C6" s="1485"/>
      <c r="D6" s="1485"/>
      <c r="E6" s="1202" t="s">
        <v>34</v>
      </c>
      <c r="F6" s="1203" t="s">
        <v>34</v>
      </c>
      <c r="G6" s="1202" t="s">
        <v>608</v>
      </c>
      <c r="H6" s="1203" t="s">
        <v>34</v>
      </c>
      <c r="I6" s="1204"/>
      <c r="J6" s="1203" t="s">
        <v>34</v>
      </c>
      <c r="K6" s="1205" t="s">
        <v>34</v>
      </c>
      <c r="L6" s="1206">
        <v>2014</v>
      </c>
      <c r="M6" s="1206" t="s">
        <v>34</v>
      </c>
      <c r="N6" s="1207"/>
      <c r="O6" s="1192"/>
      <c r="P6" s="1189"/>
      <c r="Q6" s="1198"/>
      <c r="R6" s="1198"/>
      <c r="S6" s="1198"/>
      <c r="T6" s="1198"/>
    </row>
    <row r="7" spans="1:20">
      <c r="A7" s="1189"/>
      <c r="B7" s="1185"/>
      <c r="C7" s="1256"/>
      <c r="D7" s="1256"/>
      <c r="E7" s="1473" t="str">
        <f>+'6populacao1'!E7</f>
        <v>2.º trimestre</v>
      </c>
      <c r="F7" s="1473"/>
      <c r="G7" s="1473" t="str">
        <f>+'6populacao1'!G7</f>
        <v>3.º trimestre</v>
      </c>
      <c r="H7" s="1473"/>
      <c r="I7" s="1473" t="str">
        <f>+'6populacao1'!I7</f>
        <v>4.º trimestre</v>
      </c>
      <c r="J7" s="1473"/>
      <c r="K7" s="1473" t="str">
        <f>+'6populacao1'!K7</f>
        <v>1.º trimestre</v>
      </c>
      <c r="L7" s="1473"/>
      <c r="M7" s="1473" t="str">
        <f>+'6populacao1'!M7</f>
        <v>2.º trimestre</v>
      </c>
      <c r="N7" s="1473"/>
      <c r="O7" s="1257"/>
      <c r="P7" s="1189"/>
      <c r="Q7" s="1198"/>
      <c r="R7" s="1198"/>
      <c r="S7" s="1198"/>
      <c r="T7" s="1198"/>
    </row>
    <row r="8" spans="1:20" s="1212" customFormat="1" ht="16.5" customHeight="1">
      <c r="A8" s="1211"/>
      <c r="B8" s="1258"/>
      <c r="C8" s="1463" t="s">
        <v>13</v>
      </c>
      <c r="D8" s="1463"/>
      <c r="E8" s="1482">
        <v>4424.6000000000004</v>
      </c>
      <c r="F8" s="1482"/>
      <c r="G8" s="1482">
        <v>4469.3999999999996</v>
      </c>
      <c r="H8" s="1482"/>
      <c r="I8" s="1482">
        <v>4468.8999999999996</v>
      </c>
      <c r="J8" s="1482"/>
      <c r="K8" s="1482">
        <v>4426.8999999999996</v>
      </c>
      <c r="L8" s="1482"/>
      <c r="M8" s="1464">
        <v>4514.6000000000004</v>
      </c>
      <c r="N8" s="1464"/>
      <c r="O8" s="1259"/>
      <c r="P8" s="1211"/>
      <c r="Q8" s="1260"/>
      <c r="R8" s="1402"/>
      <c r="S8" s="1260"/>
      <c r="T8" s="1260"/>
    </row>
    <row r="9" spans="1:20" ht="12" customHeight="1">
      <c r="A9" s="1189"/>
      <c r="B9" s="1261"/>
      <c r="C9" s="912" t="s">
        <v>73</v>
      </c>
      <c r="D9" s="1200"/>
      <c r="E9" s="1486">
        <v>2281.6</v>
      </c>
      <c r="F9" s="1486"/>
      <c r="G9" s="1486">
        <v>2313.9</v>
      </c>
      <c r="H9" s="1486"/>
      <c r="I9" s="1486">
        <v>2309.3000000000002</v>
      </c>
      <c r="J9" s="1486"/>
      <c r="K9" s="1486">
        <v>2273.4</v>
      </c>
      <c r="L9" s="1486"/>
      <c r="M9" s="1487">
        <v>2332</v>
      </c>
      <c r="N9" s="1487"/>
      <c r="O9" s="1257"/>
      <c r="P9" s="1189"/>
    </row>
    <row r="10" spans="1:20" ht="12" customHeight="1">
      <c r="A10" s="1189"/>
      <c r="B10" s="1261"/>
      <c r="C10" s="912" t="s">
        <v>72</v>
      </c>
      <c r="D10" s="1200"/>
      <c r="E10" s="1486">
        <v>2143.1</v>
      </c>
      <c r="F10" s="1486"/>
      <c r="G10" s="1486">
        <v>2155.5</v>
      </c>
      <c r="H10" s="1486"/>
      <c r="I10" s="1486">
        <v>2159.6</v>
      </c>
      <c r="J10" s="1486"/>
      <c r="K10" s="1486">
        <v>2153.4</v>
      </c>
      <c r="L10" s="1486"/>
      <c r="M10" s="1487">
        <v>2182.6</v>
      </c>
      <c r="N10" s="1487"/>
      <c r="O10" s="1257"/>
      <c r="P10" s="1189"/>
    </row>
    <row r="11" spans="1:20" ht="17.25" customHeight="1">
      <c r="A11" s="1189"/>
      <c r="B11" s="1261"/>
      <c r="C11" s="912" t="s">
        <v>172</v>
      </c>
      <c r="D11" s="1200"/>
      <c r="E11" s="1486">
        <v>236.6</v>
      </c>
      <c r="F11" s="1486"/>
      <c r="G11" s="1486">
        <v>259</v>
      </c>
      <c r="H11" s="1486"/>
      <c r="I11" s="1486">
        <v>244.9</v>
      </c>
      <c r="J11" s="1486"/>
      <c r="K11" s="1486">
        <v>236.3</v>
      </c>
      <c r="L11" s="1486"/>
      <c r="M11" s="1487">
        <v>234.1</v>
      </c>
      <c r="N11" s="1487"/>
      <c r="O11" s="1257"/>
      <c r="P11" s="1189"/>
    </row>
    <row r="12" spans="1:20" ht="12" customHeight="1">
      <c r="A12" s="1189"/>
      <c r="B12" s="1261"/>
      <c r="C12" s="912" t="s">
        <v>173</v>
      </c>
      <c r="D12" s="1200"/>
      <c r="E12" s="1488">
        <v>2175</v>
      </c>
      <c r="F12" s="1488"/>
      <c r="G12" s="1488">
        <v>2195.5</v>
      </c>
      <c r="H12" s="1488"/>
      <c r="I12" s="1488">
        <v>2197.9</v>
      </c>
      <c r="J12" s="1488"/>
      <c r="K12" s="1488">
        <v>2204.6999999999998</v>
      </c>
      <c r="L12" s="1488"/>
      <c r="M12" s="1474">
        <v>2244.4</v>
      </c>
      <c r="N12" s="1474"/>
      <c r="O12" s="1257"/>
      <c r="P12" s="1189"/>
    </row>
    <row r="13" spans="1:20" ht="12" customHeight="1">
      <c r="A13" s="1189"/>
      <c r="B13" s="1261"/>
      <c r="C13" s="912" t="s">
        <v>174</v>
      </c>
      <c r="D13" s="1200"/>
      <c r="E13" s="1488">
        <v>2013</v>
      </c>
      <c r="F13" s="1488"/>
      <c r="G13" s="1488">
        <v>2014.9</v>
      </c>
      <c r="H13" s="1488"/>
      <c r="I13" s="1488">
        <v>2026.2</v>
      </c>
      <c r="J13" s="1488"/>
      <c r="K13" s="1488">
        <v>1985.9</v>
      </c>
      <c r="L13" s="1488"/>
      <c r="M13" s="1474">
        <v>2036.1</v>
      </c>
      <c r="N13" s="1474"/>
      <c r="O13" s="1257"/>
      <c r="P13" s="1189"/>
    </row>
    <row r="14" spans="1:20" ht="17.25" customHeight="1">
      <c r="A14" s="1189"/>
      <c r="B14" s="1261"/>
      <c r="C14" s="912" t="s">
        <v>463</v>
      </c>
      <c r="D14" s="1200"/>
      <c r="E14" s="1486">
        <v>483.4</v>
      </c>
      <c r="F14" s="1486"/>
      <c r="G14" s="1486">
        <v>467.7</v>
      </c>
      <c r="H14" s="1486"/>
      <c r="I14" s="1486">
        <v>422.4</v>
      </c>
      <c r="J14" s="1486"/>
      <c r="K14" s="1486">
        <v>392.1</v>
      </c>
      <c r="L14" s="1486"/>
      <c r="M14" s="1487">
        <v>408.6</v>
      </c>
      <c r="N14" s="1487"/>
      <c r="O14" s="1257"/>
      <c r="P14" s="1189"/>
    </row>
    <row r="15" spans="1:20" ht="12" customHeight="1">
      <c r="A15" s="1189"/>
      <c r="B15" s="1261"/>
      <c r="C15" s="912" t="s">
        <v>178</v>
      </c>
      <c r="D15" s="1200"/>
      <c r="E15" s="1488">
        <v>1053.2</v>
      </c>
      <c r="F15" s="1488"/>
      <c r="G15" s="1488">
        <v>1043.5999999999999</v>
      </c>
      <c r="H15" s="1488"/>
      <c r="I15" s="1488">
        <v>1041</v>
      </c>
      <c r="J15" s="1488"/>
      <c r="K15" s="1488">
        <v>1055.7</v>
      </c>
      <c r="L15" s="1488"/>
      <c r="M15" s="1474">
        <v>1073.9000000000001</v>
      </c>
      <c r="N15" s="1474"/>
      <c r="O15" s="1257"/>
      <c r="P15" s="1189"/>
    </row>
    <row r="16" spans="1:20" ht="12" customHeight="1">
      <c r="A16" s="1189"/>
      <c r="B16" s="1261"/>
      <c r="C16" s="912" t="s">
        <v>179</v>
      </c>
      <c r="D16" s="1200"/>
      <c r="E16" s="1488">
        <v>2888</v>
      </c>
      <c r="F16" s="1488"/>
      <c r="G16" s="1488">
        <v>2958.1</v>
      </c>
      <c r="H16" s="1488"/>
      <c r="I16" s="1488">
        <v>3005.5</v>
      </c>
      <c r="J16" s="1488"/>
      <c r="K16" s="1488">
        <v>2979.1</v>
      </c>
      <c r="L16" s="1488"/>
      <c r="M16" s="1474">
        <v>3032.1</v>
      </c>
      <c r="N16" s="1474"/>
      <c r="O16" s="1257"/>
      <c r="P16" s="1189"/>
    </row>
    <row r="17" spans="1:17" s="1265" customFormat="1" ht="17.25" customHeight="1">
      <c r="A17" s="1262"/>
      <c r="B17" s="1263"/>
      <c r="C17" s="912" t="s">
        <v>180</v>
      </c>
      <c r="D17" s="1200"/>
      <c r="E17" s="1488">
        <v>3768.7</v>
      </c>
      <c r="F17" s="1488"/>
      <c r="G17" s="1488">
        <v>3842.5</v>
      </c>
      <c r="H17" s="1488"/>
      <c r="I17" s="1488">
        <v>3843.7</v>
      </c>
      <c r="J17" s="1488"/>
      <c r="K17" s="1488">
        <v>3840.1</v>
      </c>
      <c r="L17" s="1488"/>
      <c r="M17" s="1474">
        <v>3923.1</v>
      </c>
      <c r="N17" s="1474"/>
      <c r="O17" s="1264"/>
      <c r="P17" s="1262"/>
    </row>
    <row r="18" spans="1:17" s="1265" customFormat="1" ht="12" customHeight="1">
      <c r="A18" s="1262"/>
      <c r="B18" s="1263"/>
      <c r="C18" s="912" t="s">
        <v>181</v>
      </c>
      <c r="D18" s="1200"/>
      <c r="E18" s="1488">
        <v>655.9</v>
      </c>
      <c r="F18" s="1488"/>
      <c r="G18" s="1488">
        <v>626.9</v>
      </c>
      <c r="H18" s="1488"/>
      <c r="I18" s="1488">
        <v>625.1</v>
      </c>
      <c r="J18" s="1488"/>
      <c r="K18" s="1488">
        <v>586.79999999999995</v>
      </c>
      <c r="L18" s="1488"/>
      <c r="M18" s="1474">
        <v>591.5</v>
      </c>
      <c r="N18" s="1474"/>
      <c r="O18" s="1264"/>
      <c r="P18" s="1262"/>
    </row>
    <row r="19" spans="1:17" ht="17.25" customHeight="1">
      <c r="A19" s="1189"/>
      <c r="B19" s="1261"/>
      <c r="C19" s="912" t="s">
        <v>182</v>
      </c>
      <c r="D19" s="1200"/>
      <c r="E19" s="1488">
        <v>3442.9</v>
      </c>
      <c r="F19" s="1488"/>
      <c r="G19" s="1488">
        <v>3467.8</v>
      </c>
      <c r="H19" s="1488"/>
      <c r="I19" s="1488">
        <v>3514.1</v>
      </c>
      <c r="J19" s="1488"/>
      <c r="K19" s="1488">
        <v>3512.9</v>
      </c>
      <c r="L19" s="1488"/>
      <c r="M19" s="1474">
        <v>3595.4</v>
      </c>
      <c r="N19" s="1474"/>
      <c r="O19" s="1257"/>
      <c r="P19" s="1189"/>
      <c r="Q19" s="1266"/>
    </row>
    <row r="20" spans="1:17" ht="12" customHeight="1">
      <c r="A20" s="1189"/>
      <c r="B20" s="1261"/>
      <c r="C20" s="1267"/>
      <c r="D20" s="1184" t="s">
        <v>183</v>
      </c>
      <c r="E20" s="1488">
        <v>2697.4</v>
      </c>
      <c r="F20" s="1488"/>
      <c r="G20" s="1488">
        <v>2717.6</v>
      </c>
      <c r="H20" s="1488"/>
      <c r="I20" s="1488">
        <v>2768.3</v>
      </c>
      <c r="J20" s="1488"/>
      <c r="K20" s="1488">
        <v>2781.4</v>
      </c>
      <c r="L20" s="1488"/>
      <c r="M20" s="1474">
        <v>2830.2</v>
      </c>
      <c r="N20" s="1474"/>
      <c r="O20" s="1257"/>
      <c r="P20" s="1189"/>
    </row>
    <row r="21" spans="1:17" ht="12" customHeight="1">
      <c r="A21" s="1189"/>
      <c r="B21" s="1261"/>
      <c r="C21" s="1267"/>
      <c r="D21" s="1184" t="s">
        <v>184</v>
      </c>
      <c r="E21" s="1488">
        <v>615.1</v>
      </c>
      <c r="F21" s="1488"/>
      <c r="G21" s="1488">
        <v>626.1</v>
      </c>
      <c r="H21" s="1488"/>
      <c r="I21" s="1488">
        <v>614.70000000000005</v>
      </c>
      <c r="J21" s="1488"/>
      <c r="K21" s="1488">
        <v>609.29999999999995</v>
      </c>
      <c r="L21" s="1488"/>
      <c r="M21" s="1474">
        <v>630.1</v>
      </c>
      <c r="N21" s="1474"/>
      <c r="O21" s="1257"/>
      <c r="P21" s="1189"/>
    </row>
    <row r="22" spans="1:17" ht="12" customHeight="1">
      <c r="A22" s="1189"/>
      <c r="B22" s="1261"/>
      <c r="C22" s="1267"/>
      <c r="D22" s="1184" t="s">
        <v>141</v>
      </c>
      <c r="E22" s="1488">
        <v>130.5</v>
      </c>
      <c r="F22" s="1488"/>
      <c r="G22" s="1488">
        <v>124</v>
      </c>
      <c r="H22" s="1488"/>
      <c r="I22" s="1488">
        <v>131.1</v>
      </c>
      <c r="J22" s="1488"/>
      <c r="K22" s="1488">
        <v>122.2</v>
      </c>
      <c r="L22" s="1488"/>
      <c r="M22" s="1474">
        <v>135.1</v>
      </c>
      <c r="N22" s="1474"/>
      <c r="O22" s="1257"/>
      <c r="P22" s="1189"/>
    </row>
    <row r="23" spans="1:17" ht="12" customHeight="1">
      <c r="A23" s="1189"/>
      <c r="B23" s="1261"/>
      <c r="C23" s="912" t="s">
        <v>185</v>
      </c>
      <c r="D23" s="1200"/>
      <c r="E23" s="1488">
        <v>950.3</v>
      </c>
      <c r="F23" s="1488"/>
      <c r="G23" s="1488">
        <v>968</v>
      </c>
      <c r="H23" s="1488"/>
      <c r="I23" s="1488">
        <v>928.4</v>
      </c>
      <c r="J23" s="1488"/>
      <c r="K23" s="1488">
        <v>891.4</v>
      </c>
      <c r="L23" s="1488"/>
      <c r="M23" s="1474">
        <v>895.6</v>
      </c>
      <c r="N23" s="1474"/>
      <c r="O23" s="1257"/>
      <c r="P23" s="1189"/>
    </row>
    <row r="24" spans="1:17" ht="12" customHeight="1">
      <c r="A24" s="1189"/>
      <c r="B24" s="1261"/>
      <c r="C24" s="912" t="s">
        <v>141</v>
      </c>
      <c r="D24" s="1200"/>
      <c r="E24" s="1488">
        <v>31.5</v>
      </c>
      <c r="F24" s="1488"/>
      <c r="G24" s="1488">
        <v>33.6</v>
      </c>
      <c r="H24" s="1488"/>
      <c r="I24" s="1488">
        <v>26.4</v>
      </c>
      <c r="J24" s="1488"/>
      <c r="K24" s="1488">
        <v>22.5</v>
      </c>
      <c r="L24" s="1488"/>
      <c r="M24" s="1474">
        <v>23.6</v>
      </c>
      <c r="N24" s="1474"/>
      <c r="O24" s="1257"/>
      <c r="P24" s="1189"/>
    </row>
    <row r="25" spans="1:17" ht="17.25" customHeight="1">
      <c r="A25" s="1189"/>
      <c r="B25" s="1261"/>
      <c r="C25" s="918" t="s">
        <v>186</v>
      </c>
      <c r="D25" s="918"/>
      <c r="E25" s="1493"/>
      <c r="F25" s="1493"/>
      <c r="G25" s="1493"/>
      <c r="H25" s="1493"/>
      <c r="I25" s="1493"/>
      <c r="J25" s="1493"/>
      <c r="K25" s="1493"/>
      <c r="L25" s="1493"/>
      <c r="M25" s="1494"/>
      <c r="N25" s="1494"/>
      <c r="O25" s="1257"/>
      <c r="P25" s="1189"/>
    </row>
    <row r="26" spans="1:17" s="1227" customFormat="1" ht="14.25" customHeight="1">
      <c r="A26" s="1226"/>
      <c r="B26" s="1489" t="s">
        <v>187</v>
      </c>
      <c r="C26" s="1489"/>
      <c r="D26" s="1489"/>
      <c r="E26" s="1490">
        <v>60.4</v>
      </c>
      <c r="F26" s="1490"/>
      <c r="G26" s="1490">
        <v>61.2</v>
      </c>
      <c r="H26" s="1490"/>
      <c r="I26" s="1490">
        <v>61.6</v>
      </c>
      <c r="J26" s="1490"/>
      <c r="K26" s="1490">
        <v>61.5</v>
      </c>
      <c r="L26" s="1490"/>
      <c r="M26" s="1491">
        <v>62.6</v>
      </c>
      <c r="N26" s="1491"/>
      <c r="O26" s="1268"/>
      <c r="P26" s="1226"/>
    </row>
    <row r="27" spans="1:17" ht="12" customHeight="1">
      <c r="A27" s="1189"/>
      <c r="B27" s="1261"/>
      <c r="C27" s="915"/>
      <c r="D27" s="1184" t="s">
        <v>73</v>
      </c>
      <c r="E27" s="1492">
        <v>63.2</v>
      </c>
      <c r="F27" s="1492"/>
      <c r="G27" s="1492">
        <v>64.2</v>
      </c>
      <c r="H27" s="1492"/>
      <c r="I27" s="1492">
        <v>64.5</v>
      </c>
      <c r="J27" s="1492"/>
      <c r="K27" s="1492">
        <v>64.3</v>
      </c>
      <c r="L27" s="1492"/>
      <c r="M27" s="1476">
        <v>65.8</v>
      </c>
      <c r="N27" s="1476"/>
      <c r="O27" s="1257"/>
      <c r="P27" s="1189"/>
    </row>
    <row r="28" spans="1:17" ht="12" customHeight="1">
      <c r="A28" s="1189"/>
      <c r="B28" s="1261"/>
      <c r="C28" s="915"/>
      <c r="D28" s="1184" t="s">
        <v>72</v>
      </c>
      <c r="E28" s="1492">
        <v>57.7</v>
      </c>
      <c r="F28" s="1492"/>
      <c r="G28" s="1492">
        <v>58.4</v>
      </c>
      <c r="H28" s="1492"/>
      <c r="I28" s="1492">
        <v>58.8</v>
      </c>
      <c r="J28" s="1492"/>
      <c r="K28" s="1492">
        <v>58.9</v>
      </c>
      <c r="L28" s="1492"/>
      <c r="M28" s="1476">
        <v>59.6</v>
      </c>
      <c r="N28" s="1476"/>
      <c r="O28" s="1257"/>
      <c r="P28" s="1189"/>
    </row>
    <row r="29" spans="1:17" s="1227" customFormat="1" ht="14.25" customHeight="1">
      <c r="A29" s="1226"/>
      <c r="B29" s="1489" t="s">
        <v>172</v>
      </c>
      <c r="C29" s="1489"/>
      <c r="D29" s="1489"/>
      <c r="E29" s="1490">
        <v>21.2</v>
      </c>
      <c r="F29" s="1490"/>
      <c r="G29" s="1490">
        <v>23.3</v>
      </c>
      <c r="H29" s="1490"/>
      <c r="I29" s="1490">
        <v>22.2</v>
      </c>
      <c r="J29" s="1490"/>
      <c r="K29" s="1490">
        <v>21.4</v>
      </c>
      <c r="L29" s="1490"/>
      <c r="M29" s="1491">
        <v>21.2</v>
      </c>
      <c r="N29" s="1491"/>
      <c r="O29" s="1268"/>
      <c r="P29" s="1226"/>
    </row>
    <row r="30" spans="1:17" ht="12" customHeight="1">
      <c r="A30" s="1189"/>
      <c r="B30" s="1261"/>
      <c r="C30" s="915"/>
      <c r="D30" s="1184" t="s">
        <v>73</v>
      </c>
      <c r="E30" s="1492">
        <v>22.9</v>
      </c>
      <c r="F30" s="1492"/>
      <c r="G30" s="1492">
        <v>23.8</v>
      </c>
      <c r="H30" s="1492"/>
      <c r="I30" s="1492">
        <v>23.1</v>
      </c>
      <c r="J30" s="1492"/>
      <c r="K30" s="1492">
        <v>21.9</v>
      </c>
      <c r="L30" s="1492"/>
      <c r="M30" s="1476">
        <v>21.2</v>
      </c>
      <c r="N30" s="1476"/>
      <c r="O30" s="1257"/>
      <c r="P30" s="1189"/>
    </row>
    <row r="31" spans="1:17" ht="12" customHeight="1">
      <c r="A31" s="1189"/>
      <c r="B31" s="1261"/>
      <c r="C31" s="915"/>
      <c r="D31" s="1184" t="s">
        <v>72</v>
      </c>
      <c r="E31" s="1492">
        <v>19.5</v>
      </c>
      <c r="F31" s="1492"/>
      <c r="G31" s="1492">
        <v>22.8</v>
      </c>
      <c r="H31" s="1492"/>
      <c r="I31" s="1492">
        <v>21.1</v>
      </c>
      <c r="J31" s="1492"/>
      <c r="K31" s="1492">
        <v>20.9</v>
      </c>
      <c r="L31" s="1492"/>
      <c r="M31" s="1476">
        <v>21.3</v>
      </c>
      <c r="N31" s="1476"/>
      <c r="O31" s="1257"/>
      <c r="P31" s="1189"/>
    </row>
    <row r="32" spans="1:17" s="1227" customFormat="1" ht="14.25" customHeight="1">
      <c r="A32" s="1226"/>
      <c r="B32" s="1489" t="s">
        <v>188</v>
      </c>
      <c r="C32" s="1489"/>
      <c r="D32" s="1489"/>
      <c r="E32" s="1490">
        <v>47.1</v>
      </c>
      <c r="F32" s="1490"/>
      <c r="G32" s="1490">
        <v>47.2</v>
      </c>
      <c r="H32" s="1490"/>
      <c r="I32" s="1490">
        <v>47.8</v>
      </c>
      <c r="J32" s="1490"/>
      <c r="K32" s="1490">
        <v>47.6</v>
      </c>
      <c r="L32" s="1490"/>
      <c r="M32" s="1491">
        <v>47.8</v>
      </c>
      <c r="N32" s="1491"/>
      <c r="O32" s="1268"/>
      <c r="P32" s="1226"/>
    </row>
    <row r="33" spans="1:16" ht="12" customHeight="1">
      <c r="A33" s="1189"/>
      <c r="B33" s="1261"/>
      <c r="C33" s="915"/>
      <c r="D33" s="1184" t="s">
        <v>73</v>
      </c>
      <c r="E33" s="1492">
        <v>53.4</v>
      </c>
      <c r="F33" s="1492"/>
      <c r="G33" s="1492">
        <v>54.3</v>
      </c>
      <c r="H33" s="1492"/>
      <c r="I33" s="1492">
        <v>54.8</v>
      </c>
      <c r="J33" s="1492"/>
      <c r="K33" s="1492">
        <v>54.1</v>
      </c>
      <c r="L33" s="1492"/>
      <c r="M33" s="1476">
        <v>54.6</v>
      </c>
      <c r="N33" s="1476"/>
      <c r="O33" s="1257"/>
      <c r="P33" s="1189"/>
    </row>
    <row r="34" spans="1:16" ht="12" customHeight="1">
      <c r="A34" s="1189"/>
      <c r="B34" s="1261"/>
      <c r="C34" s="915"/>
      <c r="D34" s="1184" t="s">
        <v>72</v>
      </c>
      <c r="E34" s="1492">
        <v>41.3</v>
      </c>
      <c r="F34" s="1492"/>
      <c r="G34" s="1492">
        <v>40.9</v>
      </c>
      <c r="H34" s="1492"/>
      <c r="I34" s="1492">
        <v>41.5</v>
      </c>
      <c r="J34" s="1492"/>
      <c r="K34" s="1492">
        <v>41.7</v>
      </c>
      <c r="L34" s="1492"/>
      <c r="M34" s="1476">
        <v>41.8</v>
      </c>
      <c r="N34" s="1476"/>
      <c r="O34" s="1257"/>
      <c r="P34" s="1189"/>
    </row>
    <row r="35" spans="1:16" ht="17.25" customHeight="1">
      <c r="A35" s="1189"/>
      <c r="B35" s="1261"/>
      <c r="C35" s="1499" t="s">
        <v>189</v>
      </c>
      <c r="D35" s="1499"/>
      <c r="E35" s="1500"/>
      <c r="F35" s="1500"/>
      <c r="G35" s="1500"/>
      <c r="H35" s="1500"/>
      <c r="I35" s="1500"/>
      <c r="J35" s="1500"/>
      <c r="K35" s="1500"/>
      <c r="L35" s="1500"/>
      <c r="M35" s="1495"/>
      <c r="N35" s="1495"/>
      <c r="O35" s="1257"/>
      <c r="P35" s="1189"/>
    </row>
    <row r="36" spans="1:16" ht="12" customHeight="1">
      <c r="A36" s="1189"/>
      <c r="B36" s="1261"/>
      <c r="C36" s="1496" t="s">
        <v>187</v>
      </c>
      <c r="D36" s="1496"/>
      <c r="E36" s="1497">
        <f>+E28-E27</f>
        <v>-5.5</v>
      </c>
      <c r="F36" s="1497"/>
      <c r="G36" s="1497">
        <f>+G28-G27</f>
        <v>-5.8000000000000043</v>
      </c>
      <c r="H36" s="1497"/>
      <c r="I36" s="1497">
        <f>+I28-I27</f>
        <v>-5.7000000000000028</v>
      </c>
      <c r="J36" s="1497"/>
      <c r="K36" s="1497">
        <f>+K28-K27</f>
        <v>-5.3999999999999986</v>
      </c>
      <c r="L36" s="1497"/>
      <c r="M36" s="1498">
        <f>+M28-M27</f>
        <v>-6.1999999999999957</v>
      </c>
      <c r="N36" s="1498"/>
      <c r="O36" s="1257"/>
      <c r="P36" s="1189"/>
    </row>
    <row r="37" spans="1:16" ht="12" customHeight="1">
      <c r="A37" s="1189"/>
      <c r="B37" s="1261"/>
      <c r="C37" s="1496" t="s">
        <v>172</v>
      </c>
      <c r="D37" s="1496"/>
      <c r="E37" s="1497">
        <f>+E31-E30</f>
        <v>-3.3999999999999986</v>
      </c>
      <c r="F37" s="1497"/>
      <c r="G37" s="1497">
        <f>+G31-G30</f>
        <v>-1</v>
      </c>
      <c r="H37" s="1497"/>
      <c r="I37" s="1497">
        <f>+I31-I30</f>
        <v>-2</v>
      </c>
      <c r="J37" s="1497"/>
      <c r="K37" s="1497">
        <f>+K31-K30</f>
        <v>-1</v>
      </c>
      <c r="L37" s="1497"/>
      <c r="M37" s="1498">
        <f>+M31-M30</f>
        <v>0.10000000000000142</v>
      </c>
      <c r="N37" s="1498"/>
      <c r="O37" s="1257"/>
      <c r="P37" s="1189"/>
    </row>
    <row r="38" spans="1:16" ht="12" customHeight="1">
      <c r="A38" s="1189"/>
      <c r="B38" s="1261"/>
      <c r="C38" s="1496" t="s">
        <v>188</v>
      </c>
      <c r="D38" s="1496"/>
      <c r="E38" s="1497">
        <f>+E34-E33</f>
        <v>-12.100000000000001</v>
      </c>
      <c r="F38" s="1497"/>
      <c r="G38" s="1497">
        <f>+G34-G33</f>
        <v>-13.399999999999999</v>
      </c>
      <c r="H38" s="1497"/>
      <c r="I38" s="1497">
        <f>+I34-I33</f>
        <v>-13.299999999999997</v>
      </c>
      <c r="J38" s="1497"/>
      <c r="K38" s="1497">
        <f>+K34-K33</f>
        <v>-12.399999999999999</v>
      </c>
      <c r="L38" s="1497"/>
      <c r="M38" s="1498">
        <f>+M34-M33</f>
        <v>-12.800000000000004</v>
      </c>
      <c r="N38" s="1498"/>
      <c r="O38" s="1257"/>
      <c r="P38" s="1189"/>
    </row>
    <row r="39" spans="1:16" ht="12.75" customHeight="1" thickBot="1">
      <c r="A39" s="1189"/>
      <c r="B39" s="1261"/>
      <c r="C39" s="1184"/>
      <c r="D39" s="1184"/>
      <c r="E39" s="1269"/>
      <c r="F39" s="1269"/>
      <c r="G39" s="1269"/>
      <c r="H39" s="1269"/>
      <c r="I39" s="1269"/>
      <c r="J39" s="1269"/>
      <c r="K39" s="1269"/>
      <c r="L39" s="1269"/>
      <c r="M39" s="1270"/>
      <c r="N39" s="1270"/>
      <c r="O39" s="1257"/>
      <c r="P39" s="1189"/>
    </row>
    <row r="40" spans="1:16" s="1265" customFormat="1" ht="13.5" customHeight="1" thickBot="1">
      <c r="A40" s="1262"/>
      <c r="B40" s="1200"/>
      <c r="C40" s="1467" t="s">
        <v>544</v>
      </c>
      <c r="D40" s="1468"/>
      <c r="E40" s="1468"/>
      <c r="F40" s="1468"/>
      <c r="G40" s="1468"/>
      <c r="H40" s="1468"/>
      <c r="I40" s="1468"/>
      <c r="J40" s="1468"/>
      <c r="K40" s="1468"/>
      <c r="L40" s="1468"/>
      <c r="M40" s="1468"/>
      <c r="N40" s="1469"/>
      <c r="O40" s="1264"/>
      <c r="P40" s="1262"/>
    </row>
    <row r="41" spans="1:16" s="1265" customFormat="1" ht="3.75" customHeight="1">
      <c r="A41" s="1262"/>
      <c r="B41" s="1200"/>
      <c r="C41" s="1470" t="s">
        <v>175</v>
      </c>
      <c r="D41" s="1471"/>
      <c r="E41" s="1196"/>
      <c r="F41" s="1196"/>
      <c r="G41" s="1196"/>
      <c r="H41" s="1196"/>
      <c r="I41" s="1196"/>
      <c r="J41" s="1196"/>
      <c r="K41" s="1196"/>
      <c r="L41" s="1196"/>
      <c r="M41" s="1196"/>
      <c r="N41" s="1196"/>
      <c r="O41" s="1264"/>
      <c r="P41" s="1262"/>
    </row>
    <row r="42" spans="1:16" s="1265" customFormat="1" ht="12.75" customHeight="1">
      <c r="A42" s="1262"/>
      <c r="B42" s="1200"/>
      <c r="C42" s="1471"/>
      <c r="D42" s="1471"/>
      <c r="E42" s="1202" t="s">
        <v>34</v>
      </c>
      <c r="F42" s="1203" t="s">
        <v>34</v>
      </c>
      <c r="G42" s="1202" t="s">
        <v>608</v>
      </c>
      <c r="H42" s="1203" t="s">
        <v>34</v>
      </c>
      <c r="I42" s="1204"/>
      <c r="J42" s="1203" t="s">
        <v>34</v>
      </c>
      <c r="K42" s="1205" t="s">
        <v>34</v>
      </c>
      <c r="L42" s="1206">
        <v>2014</v>
      </c>
      <c r="M42" s="1206" t="s">
        <v>34</v>
      </c>
      <c r="N42" s="1207"/>
      <c r="O42" s="1264"/>
      <c r="P42" s="1262"/>
    </row>
    <row r="43" spans="1:16" s="1265" customFormat="1" ht="12.75" customHeight="1">
      <c r="A43" s="1262"/>
      <c r="B43" s="1200"/>
      <c r="C43" s="1208"/>
      <c r="D43" s="1208"/>
      <c r="E43" s="1473" t="str">
        <f>+E7</f>
        <v>2.º trimestre</v>
      </c>
      <c r="F43" s="1473"/>
      <c r="G43" s="1473" t="str">
        <f>+G7</f>
        <v>3.º trimestre</v>
      </c>
      <c r="H43" s="1473"/>
      <c r="I43" s="1473" t="str">
        <f>+I7</f>
        <v>4.º trimestre</v>
      </c>
      <c r="J43" s="1473"/>
      <c r="K43" s="1473" t="str">
        <f>+K7</f>
        <v>1.º trimestre</v>
      </c>
      <c r="L43" s="1473"/>
      <c r="M43" s="1473" t="str">
        <f>+M7</f>
        <v>2.º trimestre</v>
      </c>
      <c r="N43" s="1473"/>
      <c r="O43" s="1264"/>
      <c r="P43" s="1262"/>
    </row>
    <row r="44" spans="1:16" s="1265" customFormat="1" ht="12.75" customHeight="1">
      <c r="A44" s="1262"/>
      <c r="B44" s="1200"/>
      <c r="C44" s="1208"/>
      <c r="D44" s="1208"/>
      <c r="E44" s="931" t="s">
        <v>176</v>
      </c>
      <c r="F44" s="931" t="s">
        <v>112</v>
      </c>
      <c r="G44" s="931" t="s">
        <v>176</v>
      </c>
      <c r="H44" s="931" t="s">
        <v>112</v>
      </c>
      <c r="I44" s="932" t="s">
        <v>176</v>
      </c>
      <c r="J44" s="932" t="s">
        <v>112</v>
      </c>
      <c r="K44" s="932" t="s">
        <v>176</v>
      </c>
      <c r="L44" s="932" t="s">
        <v>112</v>
      </c>
      <c r="M44" s="932" t="s">
        <v>176</v>
      </c>
      <c r="N44" s="932" t="s">
        <v>112</v>
      </c>
      <c r="O44" s="1264"/>
      <c r="P44" s="1262"/>
    </row>
    <row r="45" spans="1:16" s="1265" customFormat="1" ht="15" customHeight="1">
      <c r="A45" s="1262"/>
      <c r="B45" s="1271"/>
      <c r="C45" s="1463" t="s">
        <v>13</v>
      </c>
      <c r="D45" s="1463"/>
      <c r="E45" s="1230">
        <v>4424.6000000000004</v>
      </c>
      <c r="F45" s="1272">
        <f>+E45/E45*100</f>
        <v>100</v>
      </c>
      <c r="G45" s="1230">
        <v>4469.3999999999996</v>
      </c>
      <c r="H45" s="1272">
        <f>+G45/G45*100</f>
        <v>100</v>
      </c>
      <c r="I45" s="1230">
        <v>4468.8999999999996</v>
      </c>
      <c r="J45" s="1272">
        <f>+I45/I45*100</f>
        <v>100</v>
      </c>
      <c r="K45" s="1230">
        <v>4426.8999999999996</v>
      </c>
      <c r="L45" s="1272">
        <f>+K45/K45*100</f>
        <v>100</v>
      </c>
      <c r="M45" s="1231">
        <v>4514.6000000000004</v>
      </c>
      <c r="N45" s="1273">
        <f>+M45/M45*100</f>
        <v>100</v>
      </c>
      <c r="O45" s="1264"/>
      <c r="P45" s="1262"/>
    </row>
    <row r="46" spans="1:16" s="1265" customFormat="1" ht="12.75" customHeight="1">
      <c r="A46" s="1262"/>
      <c r="B46" s="1200"/>
      <c r="C46" s="916"/>
      <c r="D46" s="1184" t="s">
        <v>73</v>
      </c>
      <c r="E46" s="1233">
        <v>2281.6</v>
      </c>
      <c r="F46" s="1274">
        <f>+E46/E45*100</f>
        <v>51.566243276228349</v>
      </c>
      <c r="G46" s="1233">
        <v>2313.9</v>
      </c>
      <c r="H46" s="1274">
        <f>+G46/G45*100</f>
        <v>51.772049939589216</v>
      </c>
      <c r="I46" s="1233">
        <v>2309.3000000000002</v>
      </c>
      <c r="J46" s="1274">
        <f>+I46/I45*100</f>
        <v>51.674908814249598</v>
      </c>
      <c r="K46" s="1233">
        <v>2273.4</v>
      </c>
      <c r="L46" s="1274">
        <f>+K46/K45*100</f>
        <v>51.354220786554926</v>
      </c>
      <c r="M46" s="1234">
        <v>2332</v>
      </c>
      <c r="N46" s="1275">
        <f>+M46/M45*100</f>
        <v>51.654631639569395</v>
      </c>
      <c r="O46" s="1264"/>
      <c r="P46" s="1262"/>
    </row>
    <row r="47" spans="1:16" s="1265" customFormat="1" ht="12.75" customHeight="1">
      <c r="A47" s="1262"/>
      <c r="B47" s="1200"/>
      <c r="C47" s="916"/>
      <c r="D47" s="1184" t="s">
        <v>72</v>
      </c>
      <c r="E47" s="1233">
        <v>2143.1</v>
      </c>
      <c r="F47" s="1274">
        <f>+E47/E45*100</f>
        <v>48.436016815079327</v>
      </c>
      <c r="G47" s="1233">
        <v>2155.5</v>
      </c>
      <c r="H47" s="1274">
        <f>+G47/G45*100</f>
        <v>48.227950060410798</v>
      </c>
      <c r="I47" s="1233">
        <v>2159.6</v>
      </c>
      <c r="J47" s="1274">
        <f>+I47/I45*100</f>
        <v>48.325091185750409</v>
      </c>
      <c r="K47" s="1233">
        <v>2153.4</v>
      </c>
      <c r="L47" s="1274">
        <f>+K47/K45*100</f>
        <v>48.643520296369921</v>
      </c>
      <c r="M47" s="1234">
        <v>2182.6</v>
      </c>
      <c r="N47" s="1275">
        <f>+M47/M45*100</f>
        <v>48.345368360430598</v>
      </c>
      <c r="O47" s="1264"/>
      <c r="P47" s="1262"/>
    </row>
    <row r="48" spans="1:16" s="1265" customFormat="1" ht="14.25" customHeight="1">
      <c r="A48" s="1262"/>
      <c r="B48" s="1200"/>
      <c r="C48" s="912" t="s">
        <v>172</v>
      </c>
      <c r="D48" s="919"/>
      <c r="E48" s="1235">
        <v>236.6</v>
      </c>
      <c r="F48" s="1276">
        <f>+E48/E$45*100</f>
        <v>5.3473760339917726</v>
      </c>
      <c r="G48" s="1235">
        <v>259</v>
      </c>
      <c r="H48" s="1276">
        <f>+G48/G$45*100</f>
        <v>5.7949612923434914</v>
      </c>
      <c r="I48" s="1235">
        <v>244.9</v>
      </c>
      <c r="J48" s="1276">
        <f>+I48/I$45*100</f>
        <v>5.480095773009019</v>
      </c>
      <c r="K48" s="1235">
        <v>236.3</v>
      </c>
      <c r="L48" s="1276">
        <f>+K48/K$45*100</f>
        <v>5.3378210485893067</v>
      </c>
      <c r="M48" s="1236">
        <v>234.1</v>
      </c>
      <c r="N48" s="1277">
        <f>+M48/M$45*100</f>
        <v>5.1853984849156065</v>
      </c>
      <c r="O48" s="1264"/>
      <c r="P48" s="1262"/>
    </row>
    <row r="49" spans="1:16" s="1265" customFormat="1" ht="12.75" customHeight="1">
      <c r="A49" s="1262"/>
      <c r="B49" s="1200"/>
      <c r="C49" s="915"/>
      <c r="D49" s="1278" t="s">
        <v>73</v>
      </c>
      <c r="E49" s="1233">
        <v>129.19999999999999</v>
      </c>
      <c r="F49" s="1274">
        <f>+E49/E48*100</f>
        <v>54.606931530008453</v>
      </c>
      <c r="G49" s="1233">
        <v>133.9</v>
      </c>
      <c r="H49" s="1274">
        <f>+G49/G48*100</f>
        <v>51.698841698841704</v>
      </c>
      <c r="I49" s="1233">
        <v>129.6</v>
      </c>
      <c r="J49" s="1274">
        <f>+I49/I48*100</f>
        <v>52.919559003674962</v>
      </c>
      <c r="K49" s="1233">
        <v>122</v>
      </c>
      <c r="L49" s="1274">
        <f>+K49/K48*100</f>
        <v>51.629284807448158</v>
      </c>
      <c r="M49" s="1234">
        <v>117.9</v>
      </c>
      <c r="N49" s="1275">
        <f>+M49/M48*100</f>
        <v>50.363092695429316</v>
      </c>
      <c r="O49" s="1264"/>
      <c r="P49" s="1262"/>
    </row>
    <row r="50" spans="1:16" s="1265" customFormat="1" ht="12.75" customHeight="1">
      <c r="A50" s="1262"/>
      <c r="B50" s="1200"/>
      <c r="C50" s="915"/>
      <c r="D50" s="1278" t="s">
        <v>72</v>
      </c>
      <c r="E50" s="1233">
        <v>107.4</v>
      </c>
      <c r="F50" s="1274">
        <f>+E50/E48*100</f>
        <v>45.393068469991547</v>
      </c>
      <c r="G50" s="1233">
        <v>125.1</v>
      </c>
      <c r="H50" s="1274">
        <f>+G50/G48*100</f>
        <v>48.301158301158296</v>
      </c>
      <c r="I50" s="1233">
        <v>115.2</v>
      </c>
      <c r="J50" s="1274">
        <f>+I50/I48*100</f>
        <v>47.039608003266643</v>
      </c>
      <c r="K50" s="1233">
        <v>114.3</v>
      </c>
      <c r="L50" s="1274">
        <f>+K50/K48*100</f>
        <v>48.370715192551842</v>
      </c>
      <c r="M50" s="1234">
        <v>116.2</v>
      </c>
      <c r="N50" s="1275">
        <f>+M50/M48*100</f>
        <v>49.636907304570698</v>
      </c>
      <c r="O50" s="1264"/>
      <c r="P50" s="1262"/>
    </row>
    <row r="51" spans="1:16" s="1265" customFormat="1" ht="14.25" customHeight="1">
      <c r="A51" s="1262"/>
      <c r="B51" s="1200"/>
      <c r="C51" s="912" t="s">
        <v>539</v>
      </c>
      <c r="D51" s="919"/>
      <c r="E51" s="1235">
        <v>949.2</v>
      </c>
      <c r="F51" s="1276">
        <f>+E51/E$45*100</f>
        <v>21.452786692582379</v>
      </c>
      <c r="G51" s="1235">
        <v>947.6</v>
      </c>
      <c r="H51" s="1276">
        <f>+G51/G$45*100</f>
        <v>21.201951044882986</v>
      </c>
      <c r="I51" s="1235">
        <v>940.8</v>
      </c>
      <c r="J51" s="1276">
        <f>+I51/I$45*100</f>
        <v>21.05216048692072</v>
      </c>
      <c r="K51" s="1235">
        <v>933.5</v>
      </c>
      <c r="L51" s="1276">
        <f>+K51/K$45*100</f>
        <v>21.086990896564188</v>
      </c>
      <c r="M51" s="1236">
        <v>953.8</v>
      </c>
      <c r="N51" s="1277">
        <f>+M51/M$45*100</f>
        <v>21.127010144863327</v>
      </c>
      <c r="O51" s="1279"/>
      <c r="P51" s="1262"/>
    </row>
    <row r="52" spans="1:16" s="1265" customFormat="1" ht="12.75" customHeight="1">
      <c r="A52" s="1262"/>
      <c r="B52" s="1200"/>
      <c r="C52" s="915"/>
      <c r="D52" s="1278" t="s">
        <v>73</v>
      </c>
      <c r="E52" s="1233">
        <v>477.3</v>
      </c>
      <c r="F52" s="1274">
        <f>+E52/E51*100</f>
        <v>50.284450063211125</v>
      </c>
      <c r="G52" s="1233">
        <v>475.8</v>
      </c>
      <c r="H52" s="1274">
        <f>+G52/G51*100</f>
        <v>50.211059518784296</v>
      </c>
      <c r="I52" s="1233">
        <v>469.8</v>
      </c>
      <c r="J52" s="1274">
        <f>+I52/I51*100</f>
        <v>49.936224489795919</v>
      </c>
      <c r="K52" s="1233">
        <v>464.1</v>
      </c>
      <c r="L52" s="1274">
        <f>+K52/K51*100</f>
        <v>49.716122121049814</v>
      </c>
      <c r="M52" s="1234">
        <v>474</v>
      </c>
      <c r="N52" s="1275">
        <f>+M52/M51*100</f>
        <v>49.695953029985326</v>
      </c>
      <c r="O52" s="1264"/>
      <c r="P52" s="1262"/>
    </row>
    <row r="53" spans="1:16" s="1265" customFormat="1" ht="12.75" customHeight="1">
      <c r="A53" s="1262"/>
      <c r="B53" s="1200"/>
      <c r="C53" s="915"/>
      <c r="D53" s="1278" t="s">
        <v>72</v>
      </c>
      <c r="E53" s="1233">
        <v>471.9</v>
      </c>
      <c r="F53" s="1274">
        <f>+E53/E51*100</f>
        <v>49.715549936788875</v>
      </c>
      <c r="G53" s="1233">
        <v>471.7</v>
      </c>
      <c r="H53" s="1274">
        <f>+G53/G51*100</f>
        <v>49.778387505276484</v>
      </c>
      <c r="I53" s="1233">
        <v>471</v>
      </c>
      <c r="J53" s="1274">
        <f>+I53/I51*100</f>
        <v>50.063775510204088</v>
      </c>
      <c r="K53" s="1233">
        <v>469.4</v>
      </c>
      <c r="L53" s="1274">
        <f>+K53/K51*100</f>
        <v>50.283877878950193</v>
      </c>
      <c r="M53" s="1234">
        <v>479.8</v>
      </c>
      <c r="N53" s="1275">
        <f>+M53/M51*100</f>
        <v>50.304046970014682</v>
      </c>
      <c r="O53" s="1264"/>
      <c r="P53" s="1262"/>
    </row>
    <row r="54" spans="1:16" s="1265" customFormat="1" ht="14.25" customHeight="1">
      <c r="A54" s="1262"/>
      <c r="B54" s="1200"/>
      <c r="C54" s="912" t="s">
        <v>540</v>
      </c>
      <c r="D54" s="919"/>
      <c r="E54" s="1235">
        <v>1225.9000000000001</v>
      </c>
      <c r="F54" s="1276">
        <f>+E54/E$45*100</f>
        <v>27.706459340957373</v>
      </c>
      <c r="G54" s="1235">
        <v>1247.9000000000001</v>
      </c>
      <c r="H54" s="1276">
        <f>+G54/G$45*100</f>
        <v>27.920973732492062</v>
      </c>
      <c r="I54" s="1235">
        <v>1257</v>
      </c>
      <c r="J54" s="1276">
        <f>+I54/I$45*100</f>
        <v>28.127727181185531</v>
      </c>
      <c r="K54" s="1235">
        <v>1271.2</v>
      </c>
      <c r="L54" s="1276">
        <f>+K54/K$45*100</f>
        <v>28.715353859359826</v>
      </c>
      <c r="M54" s="1236">
        <v>1290.5999999999999</v>
      </c>
      <c r="N54" s="1277">
        <f>+M54/M$45*100</f>
        <v>28.587250254729096</v>
      </c>
      <c r="O54" s="1264"/>
      <c r="P54" s="1262"/>
    </row>
    <row r="55" spans="1:16" s="1265" customFormat="1" ht="12.75" customHeight="1">
      <c r="A55" s="1262"/>
      <c r="B55" s="1200"/>
      <c r="C55" s="915"/>
      <c r="D55" s="1278" t="s">
        <v>73</v>
      </c>
      <c r="E55" s="1233">
        <v>607.5</v>
      </c>
      <c r="F55" s="1274">
        <f>+E55/E54*100</f>
        <v>49.555428664654535</v>
      </c>
      <c r="G55" s="1233">
        <v>626.20000000000005</v>
      </c>
      <c r="H55" s="1274">
        <f>+G55/G54*100</f>
        <v>50.180302908886929</v>
      </c>
      <c r="I55" s="1233">
        <v>628.5</v>
      </c>
      <c r="J55" s="1274">
        <f>+I55/I54*100</f>
        <v>50</v>
      </c>
      <c r="K55" s="1233">
        <v>633.70000000000005</v>
      </c>
      <c r="L55" s="1274">
        <f>+K55/K54*100</f>
        <v>49.850534927627436</v>
      </c>
      <c r="M55" s="1234">
        <v>652.4</v>
      </c>
      <c r="N55" s="1275">
        <f>+M55/M54*100</f>
        <v>50.550131721679833</v>
      </c>
      <c r="O55" s="1264"/>
      <c r="P55" s="1262"/>
    </row>
    <row r="56" spans="1:16" s="1265" customFormat="1" ht="12.75" customHeight="1">
      <c r="A56" s="1262"/>
      <c r="B56" s="1200"/>
      <c r="C56" s="915"/>
      <c r="D56" s="1278" t="s">
        <v>72</v>
      </c>
      <c r="E56" s="1233">
        <v>618.4</v>
      </c>
      <c r="F56" s="1274">
        <f>+E56/E54*100</f>
        <v>50.444571335345458</v>
      </c>
      <c r="G56" s="1233">
        <v>621.70000000000005</v>
      </c>
      <c r="H56" s="1274">
        <f>+G56/G54*100</f>
        <v>49.819697091113071</v>
      </c>
      <c r="I56" s="1233">
        <v>628.5</v>
      </c>
      <c r="J56" s="1274">
        <f>+I56/I54*100</f>
        <v>50</v>
      </c>
      <c r="K56" s="1233">
        <v>637.5</v>
      </c>
      <c r="L56" s="1274">
        <f>+K56/K54*100</f>
        <v>50.149465072372557</v>
      </c>
      <c r="M56" s="1234">
        <v>638.20000000000005</v>
      </c>
      <c r="N56" s="1275">
        <f>+M56/M54*100</f>
        <v>49.449868278320167</v>
      </c>
      <c r="O56" s="1264"/>
      <c r="P56" s="1262"/>
    </row>
    <row r="57" spans="1:16" s="1265" customFormat="1" ht="14.25" customHeight="1">
      <c r="A57" s="1262"/>
      <c r="B57" s="1200"/>
      <c r="C57" s="912" t="s">
        <v>541</v>
      </c>
      <c r="D57" s="919"/>
      <c r="E57" s="1235">
        <v>1735.8</v>
      </c>
      <c r="F57" s="1276">
        <f>+E57/E$45*100</f>
        <v>39.230664918862715</v>
      </c>
      <c r="G57" s="1235">
        <v>1737.9</v>
      </c>
      <c r="H57" s="1276">
        <f>+G57/G$45*100</f>
        <v>38.884414015304074</v>
      </c>
      <c r="I57" s="1235">
        <v>1762.7</v>
      </c>
      <c r="J57" s="1276">
        <f>+I57/I$45*100</f>
        <v>39.443710980330735</v>
      </c>
      <c r="K57" s="1235">
        <v>1754.2</v>
      </c>
      <c r="L57" s="1276">
        <f>+K57/K$45*100</f>
        <v>39.625923332354475</v>
      </c>
      <c r="M57" s="1236">
        <v>1781</v>
      </c>
      <c r="N57" s="1277">
        <f>+M57/M$45*100</f>
        <v>39.449785141540779</v>
      </c>
      <c r="O57" s="1264"/>
      <c r="P57" s="1262"/>
    </row>
    <row r="58" spans="1:16" s="1265" customFormat="1" ht="12.75" customHeight="1">
      <c r="A58" s="1262"/>
      <c r="B58" s="1200"/>
      <c r="C58" s="915"/>
      <c r="D58" s="1278" t="s">
        <v>73</v>
      </c>
      <c r="E58" s="1233">
        <v>897.7</v>
      </c>
      <c r="F58" s="1274">
        <f>+E58/E57*100</f>
        <v>51.716787648346582</v>
      </c>
      <c r="G58" s="1233">
        <v>900.3</v>
      </c>
      <c r="H58" s="1274">
        <f>+G58/G57*100</f>
        <v>51.803901260141551</v>
      </c>
      <c r="I58" s="1233">
        <v>912</v>
      </c>
      <c r="J58" s="1274">
        <f>+I58/I57*100</f>
        <v>51.738809780450445</v>
      </c>
      <c r="K58" s="1233">
        <v>905.8</v>
      </c>
      <c r="L58" s="1274">
        <f>+K58/K57*100</f>
        <v>51.636073423782911</v>
      </c>
      <c r="M58" s="1234">
        <v>924.4</v>
      </c>
      <c r="N58" s="1275">
        <f>+M58/M57*100</f>
        <v>51.903425042111174</v>
      </c>
      <c r="O58" s="1264"/>
      <c r="P58" s="1262"/>
    </row>
    <row r="59" spans="1:16" s="1265" customFormat="1" ht="12.75" customHeight="1">
      <c r="A59" s="1262"/>
      <c r="B59" s="1200"/>
      <c r="C59" s="915"/>
      <c r="D59" s="1278" t="s">
        <v>72</v>
      </c>
      <c r="E59" s="1233">
        <v>838.1</v>
      </c>
      <c r="F59" s="1274">
        <f>+E59/E57*100</f>
        <v>48.283212351653418</v>
      </c>
      <c r="G59" s="1233">
        <v>837.6</v>
      </c>
      <c r="H59" s="1274">
        <f>+G59/G57*100</f>
        <v>48.196098739858449</v>
      </c>
      <c r="I59" s="1233">
        <v>850.7</v>
      </c>
      <c r="J59" s="1274">
        <f>+I59/I57*100</f>
        <v>48.261190219549555</v>
      </c>
      <c r="K59" s="1233">
        <v>848.4</v>
      </c>
      <c r="L59" s="1274">
        <f>+K59/K57*100</f>
        <v>48.363926576217075</v>
      </c>
      <c r="M59" s="1234">
        <v>856.6</v>
      </c>
      <c r="N59" s="1275">
        <f>+M59/M57*100</f>
        <v>48.096574957888826</v>
      </c>
      <c r="O59" s="1264"/>
      <c r="P59" s="1262"/>
    </row>
    <row r="60" spans="1:16" s="1265" customFormat="1" ht="14.25" customHeight="1">
      <c r="A60" s="1262"/>
      <c r="B60" s="1200"/>
      <c r="C60" s="912" t="s">
        <v>545</v>
      </c>
      <c r="D60" s="919"/>
      <c r="E60" s="1235">
        <v>277.2</v>
      </c>
      <c r="F60" s="1276">
        <f>+E60/E$45*100</f>
        <v>6.2649731049134374</v>
      </c>
      <c r="G60" s="1235">
        <v>277</v>
      </c>
      <c r="H60" s="1276">
        <f>+G60/G$45*100</f>
        <v>6.1976999149774024</v>
      </c>
      <c r="I60" s="1235">
        <v>263.5</v>
      </c>
      <c r="J60" s="1276">
        <f>+I60/I$45*100</f>
        <v>5.8963055785540073</v>
      </c>
      <c r="K60" s="1235">
        <v>231.7</v>
      </c>
      <c r="L60" s="1276">
        <f>+K60/K$45*100</f>
        <v>5.2339108631322144</v>
      </c>
      <c r="M60" s="1236">
        <v>255.1</v>
      </c>
      <c r="N60" s="1277">
        <f>+M60/M$45*100</f>
        <v>5.6505559739511799</v>
      </c>
      <c r="O60" s="1264"/>
      <c r="P60" s="1262"/>
    </row>
    <row r="61" spans="1:16" s="1265" customFormat="1" ht="12.75" customHeight="1">
      <c r="A61" s="1262"/>
      <c r="B61" s="1200"/>
      <c r="C61" s="915"/>
      <c r="D61" s="1278" t="s">
        <v>73</v>
      </c>
      <c r="E61" s="1233">
        <v>169.9</v>
      </c>
      <c r="F61" s="1274">
        <f>+E61/E60*100</f>
        <v>61.291486291486294</v>
      </c>
      <c r="G61" s="1233">
        <v>177.6</v>
      </c>
      <c r="H61" s="1274">
        <f>+G61/G60*100</f>
        <v>64.115523465703973</v>
      </c>
      <c r="I61" s="1233">
        <v>169.4</v>
      </c>
      <c r="J61" s="1274">
        <f>+I61/I60*100</f>
        <v>64.288425047438338</v>
      </c>
      <c r="K61" s="1233">
        <v>147.9</v>
      </c>
      <c r="L61" s="1274">
        <f>+K61/K60*100</f>
        <v>63.83254208027622</v>
      </c>
      <c r="M61" s="1234">
        <v>163.4</v>
      </c>
      <c r="N61" s="1275">
        <f>+M61/M60*100</f>
        <v>64.053312426499417</v>
      </c>
      <c r="O61" s="1264"/>
      <c r="P61" s="1262"/>
    </row>
    <row r="62" spans="1:16" s="1265" customFormat="1" ht="12.75" customHeight="1">
      <c r="A62" s="1262"/>
      <c r="B62" s="1200"/>
      <c r="C62" s="915"/>
      <c r="D62" s="1278" t="s">
        <v>72</v>
      </c>
      <c r="E62" s="1233">
        <v>107.3</v>
      </c>
      <c r="F62" s="1274">
        <f>+E62/E60*100</f>
        <v>38.708513708513706</v>
      </c>
      <c r="G62" s="1233">
        <v>99.4</v>
      </c>
      <c r="H62" s="1274">
        <f>+G62/G60*100</f>
        <v>35.884476534296034</v>
      </c>
      <c r="I62" s="1233">
        <v>94.1</v>
      </c>
      <c r="J62" s="1274">
        <f>+I62/I60*100</f>
        <v>35.711574952561669</v>
      </c>
      <c r="K62" s="1233">
        <v>83.8</v>
      </c>
      <c r="L62" s="1274">
        <f>+K62/K60*100</f>
        <v>36.16745791972378</v>
      </c>
      <c r="M62" s="1234">
        <v>91.7</v>
      </c>
      <c r="N62" s="1275">
        <f>+M62/M60*100</f>
        <v>35.94668757350059</v>
      </c>
      <c r="O62" s="1264"/>
      <c r="P62" s="1262"/>
    </row>
    <row r="63" spans="1:16" s="1068" customFormat="1" ht="13.5" customHeight="1">
      <c r="A63" s="1175"/>
      <c r="B63" s="1175"/>
      <c r="C63" s="1176" t="s">
        <v>530</v>
      </c>
      <c r="D63" s="1177"/>
      <c r="E63" s="1178"/>
      <c r="F63" s="1238"/>
      <c r="G63" s="1178"/>
      <c r="H63" s="1238"/>
      <c r="I63" s="1178"/>
      <c r="J63" s="1238"/>
      <c r="K63" s="1178"/>
      <c r="L63" s="1238"/>
      <c r="M63" s="1178"/>
      <c r="N63" s="1238"/>
      <c r="O63" s="1264"/>
      <c r="P63" s="1139"/>
    </row>
    <row r="64" spans="1:16" ht="13.5" customHeight="1">
      <c r="A64" s="1189"/>
      <c r="B64" s="1185"/>
      <c r="C64" s="1240" t="s">
        <v>543</v>
      </c>
      <c r="D64" s="1280"/>
      <c r="E64" s="1281" t="s">
        <v>89</v>
      </c>
      <c r="F64" s="920"/>
      <c r="G64" s="1242"/>
      <c r="H64" s="1242"/>
      <c r="I64" s="1269"/>
      <c r="J64" s="1282"/>
      <c r="K64" s="1283"/>
      <c r="L64" s="1269"/>
      <c r="M64" s="1284"/>
      <c r="N64" s="1284"/>
      <c r="O64" s="1264"/>
      <c r="P64" s="1189"/>
    </row>
    <row r="65" spans="1:16" s="1227" customFormat="1" ht="13.5" customHeight="1">
      <c r="A65" s="1226"/>
      <c r="B65" s="1223"/>
      <c r="C65" s="1223"/>
      <c r="D65" s="1223"/>
      <c r="E65" s="1185"/>
      <c r="F65" s="1185"/>
      <c r="G65" s="1185"/>
      <c r="H65" s="1185"/>
      <c r="I65" s="1185"/>
      <c r="J65" s="1185"/>
      <c r="K65" s="1501">
        <v>41821</v>
      </c>
      <c r="L65" s="1501"/>
      <c r="M65" s="1501"/>
      <c r="N65" s="1501"/>
      <c r="O65" s="1285">
        <v>7</v>
      </c>
      <c r="P65" s="1189"/>
    </row>
    <row r="69" spans="1:16" ht="8.25" customHeight="1"/>
    <row r="71" spans="1:16" ht="9" customHeight="1">
      <c r="O71" s="1286"/>
    </row>
    <row r="72" spans="1:16" ht="8.25" customHeight="1">
      <c r="M72" s="1502"/>
      <c r="N72" s="1502"/>
      <c r="O72" s="1502"/>
    </row>
    <row r="73" spans="1:16" ht="9.75" customHeight="1"/>
  </sheetData>
  <mergeCells count="182">
    <mergeCell ref="C45:D45"/>
    <mergeCell ref="K65:N65"/>
    <mergeCell ref="M72:O72"/>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cfRule type="cellIs" dxfId="31" priority="2" operator="equal">
      <formula>"1.º trimestre"</formula>
    </cfRule>
  </conditionalFormatting>
  <conditionalFormatting sqref="E43:N43">
    <cfRule type="cellIs" dxfId="3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tabColor theme="5"/>
  </sheetPr>
  <dimension ref="A1:T74"/>
  <sheetViews>
    <sheetView showRuler="0" zoomScaleNormal="100" workbookViewId="0"/>
  </sheetViews>
  <sheetFormatPr defaultRowHeight="12.75"/>
  <cols>
    <col min="1" max="1" width="1" style="1190" customWidth="1"/>
    <col min="2" max="2" width="2.5703125" style="1190" customWidth="1"/>
    <col min="3" max="3" width="1" style="1190" customWidth="1"/>
    <col min="4" max="4" width="32.42578125" style="1190" customWidth="1"/>
    <col min="5" max="5" width="7.42578125" style="1190" customWidth="1"/>
    <col min="6" max="6" width="5.140625" style="1190" customWidth="1"/>
    <col min="7" max="7" width="7.42578125" style="1190" customWidth="1"/>
    <col min="8" max="8" width="5.140625" style="1190" customWidth="1"/>
    <col min="9" max="9" width="7.42578125" style="1190" customWidth="1"/>
    <col min="10" max="10" width="5.140625" style="1190" customWidth="1"/>
    <col min="11" max="11" width="7.42578125" style="1190" customWidth="1"/>
    <col min="12" max="12" width="5.140625" style="1190" customWidth="1"/>
    <col min="13" max="13" width="7.42578125" style="1190" customWidth="1"/>
    <col min="14" max="14" width="5.140625" style="1190" customWidth="1"/>
    <col min="15" max="15" width="2.5703125" style="1190" customWidth="1"/>
    <col min="16" max="16" width="1" style="1190" customWidth="1"/>
    <col min="17" max="34" width="9.140625" style="1190" customWidth="1"/>
    <col min="35" max="16384" width="9.140625" style="1190"/>
  </cols>
  <sheetData>
    <row r="1" spans="1:20" ht="13.5" customHeight="1">
      <c r="A1" s="1189"/>
      <c r="B1" s="1287"/>
      <c r="C1" s="1287"/>
      <c r="D1" s="1287"/>
      <c r="E1" s="1186"/>
      <c r="F1" s="1186"/>
      <c r="G1" s="1186"/>
      <c r="H1" s="1186"/>
      <c r="I1" s="1505" t="s">
        <v>373</v>
      </c>
      <c r="J1" s="1505"/>
      <c r="K1" s="1505"/>
      <c r="L1" s="1505"/>
      <c r="M1" s="1505"/>
      <c r="N1" s="1505"/>
      <c r="O1" s="1188"/>
      <c r="P1" s="1189"/>
    </row>
    <row r="2" spans="1:20" ht="6" customHeight="1">
      <c r="A2" s="1189"/>
      <c r="B2" s="1288"/>
      <c r="C2" s="1289"/>
      <c r="D2" s="1289"/>
      <c r="E2" s="1290"/>
      <c r="F2" s="1290"/>
      <c r="G2" s="1290"/>
      <c r="H2" s="1290"/>
      <c r="I2" s="1185"/>
      <c r="J2" s="1185"/>
      <c r="K2" s="1185"/>
      <c r="L2" s="1185"/>
      <c r="M2" s="1185"/>
      <c r="N2" s="1291"/>
      <c r="O2" s="1185"/>
      <c r="P2" s="1189"/>
    </row>
    <row r="3" spans="1:20" ht="10.5" customHeight="1" thickBot="1">
      <c r="A3" s="1189"/>
      <c r="B3" s="1292"/>
      <c r="C3" s="1293"/>
      <c r="D3" s="1289"/>
      <c r="E3" s="1290"/>
      <c r="F3" s="1290"/>
      <c r="G3" s="1290"/>
      <c r="H3" s="1290"/>
      <c r="I3" s="1185"/>
      <c r="J3" s="1185"/>
      <c r="K3" s="1185"/>
      <c r="L3" s="1185"/>
      <c r="M3" s="1466" t="s">
        <v>74</v>
      </c>
      <c r="N3" s="1466"/>
      <c r="O3" s="1185"/>
      <c r="P3" s="1189"/>
    </row>
    <row r="4" spans="1:20" s="1198" customFormat="1" ht="13.5" customHeight="1" thickBot="1">
      <c r="A4" s="1197"/>
      <c r="B4" s="1294"/>
      <c r="C4" s="1506" t="s">
        <v>195</v>
      </c>
      <c r="D4" s="1507"/>
      <c r="E4" s="1507"/>
      <c r="F4" s="1507"/>
      <c r="G4" s="1507"/>
      <c r="H4" s="1507"/>
      <c r="I4" s="1507"/>
      <c r="J4" s="1507"/>
      <c r="K4" s="1507"/>
      <c r="L4" s="1507"/>
      <c r="M4" s="1507"/>
      <c r="N4" s="1508"/>
      <c r="O4" s="1185"/>
      <c r="P4" s="1197"/>
    </row>
    <row r="5" spans="1:20" ht="3" customHeight="1">
      <c r="A5" s="1189"/>
      <c r="B5" s="1295"/>
      <c r="C5" s="1470" t="s">
        <v>171</v>
      </c>
      <c r="D5" s="1471"/>
      <c r="E5" s="1296"/>
      <c r="F5" s="1296"/>
      <c r="G5" s="1296"/>
      <c r="H5" s="1296"/>
      <c r="I5" s="1296"/>
      <c r="J5" s="1296"/>
      <c r="K5" s="1193"/>
      <c r="L5" s="1297"/>
      <c r="M5" s="1297"/>
      <c r="N5" s="1297"/>
      <c r="O5" s="1185"/>
      <c r="P5" s="1197"/>
    </row>
    <row r="6" spans="1:20" ht="12.75" customHeight="1">
      <c r="A6" s="1189"/>
      <c r="B6" s="1295"/>
      <c r="C6" s="1472"/>
      <c r="D6" s="1472"/>
      <c r="E6" s="1202" t="s">
        <v>34</v>
      </c>
      <c r="F6" s="1203" t="s">
        <v>34</v>
      </c>
      <c r="G6" s="1202" t="s">
        <v>608</v>
      </c>
      <c r="H6" s="1203" t="s">
        <v>34</v>
      </c>
      <c r="I6" s="1204"/>
      <c r="J6" s="1203" t="s">
        <v>34</v>
      </c>
      <c r="K6" s="1205" t="s">
        <v>34</v>
      </c>
      <c r="L6" s="1206">
        <v>2014</v>
      </c>
      <c r="M6" s="1206" t="s">
        <v>34</v>
      </c>
      <c r="N6" s="1207"/>
      <c r="O6" s="1185"/>
      <c r="P6" s="1197"/>
      <c r="Q6" s="1198"/>
      <c r="R6" s="1198"/>
      <c r="S6" s="1198"/>
      <c r="T6" s="1198"/>
    </row>
    <row r="7" spans="1:20">
      <c r="A7" s="1189"/>
      <c r="B7" s="1295"/>
      <c r="C7" s="1256"/>
      <c r="D7" s="1256"/>
      <c r="E7" s="1473" t="str">
        <f>+'6populacao1'!E7</f>
        <v>2.º trimestre</v>
      </c>
      <c r="F7" s="1473"/>
      <c r="G7" s="1473" t="str">
        <f>+'6populacao1'!G7</f>
        <v>3.º trimestre</v>
      </c>
      <c r="H7" s="1473"/>
      <c r="I7" s="1473" t="str">
        <f>+'6populacao1'!I7</f>
        <v>4.º trimestre</v>
      </c>
      <c r="J7" s="1473"/>
      <c r="K7" s="1473" t="str">
        <f>+'6populacao1'!K7</f>
        <v>1.º trimestre</v>
      </c>
      <c r="L7" s="1473"/>
      <c r="M7" s="1473" t="str">
        <f>+'6populacao1'!M7</f>
        <v>2.º trimestre</v>
      </c>
      <c r="N7" s="1473"/>
      <c r="O7" s="1185"/>
      <c r="P7" s="1197"/>
      <c r="Q7" s="1198"/>
      <c r="R7" s="1198"/>
      <c r="S7" s="1198"/>
      <c r="T7" s="1198"/>
    </row>
    <row r="8" spans="1:20" s="1212" customFormat="1" ht="18.75" customHeight="1">
      <c r="A8" s="1211"/>
      <c r="B8" s="1295"/>
      <c r="C8" s="1463" t="s">
        <v>196</v>
      </c>
      <c r="D8" s="1463"/>
      <c r="E8" s="1503">
        <v>866.3</v>
      </c>
      <c r="F8" s="1503"/>
      <c r="G8" s="1503">
        <v>819.9</v>
      </c>
      <c r="H8" s="1503"/>
      <c r="I8" s="1503">
        <v>808</v>
      </c>
      <c r="J8" s="1503"/>
      <c r="K8" s="1503">
        <v>788.1</v>
      </c>
      <c r="L8" s="1503"/>
      <c r="M8" s="1504">
        <v>728.9</v>
      </c>
      <c r="N8" s="1504"/>
      <c r="O8" s="1185"/>
      <c r="P8" s="1197"/>
      <c r="R8" s="1403"/>
    </row>
    <row r="9" spans="1:20" ht="13.5" customHeight="1">
      <c r="A9" s="1189"/>
      <c r="B9" s="1295"/>
      <c r="C9" s="912" t="s">
        <v>73</v>
      </c>
      <c r="D9" s="1262"/>
      <c r="E9" s="1509">
        <v>444.9</v>
      </c>
      <c r="F9" s="1509"/>
      <c r="G9" s="1509">
        <v>415.7</v>
      </c>
      <c r="H9" s="1509"/>
      <c r="I9" s="1509">
        <v>400.9</v>
      </c>
      <c r="J9" s="1509"/>
      <c r="K9" s="1509">
        <v>402.9</v>
      </c>
      <c r="L9" s="1509"/>
      <c r="M9" s="1510">
        <v>363.5</v>
      </c>
      <c r="N9" s="1510"/>
      <c r="O9" s="1185"/>
      <c r="P9" s="1197"/>
    </row>
    <row r="10" spans="1:20" ht="13.5" customHeight="1">
      <c r="A10" s="1189"/>
      <c r="B10" s="1295"/>
      <c r="C10" s="912" t="s">
        <v>72</v>
      </c>
      <c r="D10" s="1262"/>
      <c r="E10" s="1509">
        <v>421.3</v>
      </c>
      <c r="F10" s="1509"/>
      <c r="G10" s="1509">
        <v>404.2</v>
      </c>
      <c r="H10" s="1509"/>
      <c r="I10" s="1509">
        <v>407.1</v>
      </c>
      <c r="J10" s="1509"/>
      <c r="K10" s="1509">
        <v>385.2</v>
      </c>
      <c r="L10" s="1509"/>
      <c r="M10" s="1510">
        <v>365.5</v>
      </c>
      <c r="N10" s="1510"/>
      <c r="O10" s="1185"/>
      <c r="P10" s="1197"/>
    </row>
    <row r="11" spans="1:20" ht="19.5" customHeight="1">
      <c r="A11" s="1189"/>
      <c r="B11" s="1295"/>
      <c r="C11" s="912" t="s">
        <v>172</v>
      </c>
      <c r="D11" s="1262"/>
      <c r="E11" s="1509">
        <v>141.4</v>
      </c>
      <c r="F11" s="1509"/>
      <c r="G11" s="1509">
        <v>148.30000000000001</v>
      </c>
      <c r="H11" s="1509"/>
      <c r="I11" s="1509">
        <v>138.30000000000001</v>
      </c>
      <c r="J11" s="1509"/>
      <c r="K11" s="1509">
        <v>141.6</v>
      </c>
      <c r="L11" s="1509"/>
      <c r="M11" s="1510">
        <v>129.30000000000001</v>
      </c>
      <c r="N11" s="1510"/>
      <c r="O11" s="1185"/>
      <c r="P11" s="1197"/>
    </row>
    <row r="12" spans="1:20" ht="13.5" customHeight="1">
      <c r="A12" s="1189"/>
      <c r="B12" s="1295"/>
      <c r="C12" s="912" t="s">
        <v>173</v>
      </c>
      <c r="D12" s="1262"/>
      <c r="E12" s="1509">
        <v>433.9</v>
      </c>
      <c r="F12" s="1509"/>
      <c r="G12" s="1509">
        <v>404.5</v>
      </c>
      <c r="H12" s="1509"/>
      <c r="I12" s="1509">
        <v>411.7</v>
      </c>
      <c r="J12" s="1509"/>
      <c r="K12" s="1509">
        <v>384.7</v>
      </c>
      <c r="L12" s="1509"/>
      <c r="M12" s="1510">
        <v>346.6</v>
      </c>
      <c r="N12" s="1510"/>
      <c r="O12" s="1185"/>
      <c r="P12" s="1189"/>
    </row>
    <row r="13" spans="1:20" ht="13.5" customHeight="1">
      <c r="A13" s="1189"/>
      <c r="B13" s="1295"/>
      <c r="C13" s="912" t="s">
        <v>174</v>
      </c>
      <c r="D13" s="1262"/>
      <c r="E13" s="1509">
        <v>291</v>
      </c>
      <c r="F13" s="1509"/>
      <c r="G13" s="1509">
        <v>267.10000000000002</v>
      </c>
      <c r="H13" s="1509"/>
      <c r="I13" s="1509">
        <v>258</v>
      </c>
      <c r="J13" s="1509"/>
      <c r="K13" s="1509">
        <v>261.8</v>
      </c>
      <c r="L13" s="1509"/>
      <c r="M13" s="1510">
        <v>253</v>
      </c>
      <c r="N13" s="1510"/>
      <c r="O13" s="1185"/>
      <c r="P13" s="1189"/>
    </row>
    <row r="14" spans="1:20" ht="19.5" customHeight="1">
      <c r="A14" s="1189"/>
      <c r="B14" s="1295"/>
      <c r="C14" s="912" t="s">
        <v>197</v>
      </c>
      <c r="D14" s="1262"/>
      <c r="E14" s="1509">
        <v>84.1</v>
      </c>
      <c r="F14" s="1509"/>
      <c r="G14" s="1509">
        <v>103.9</v>
      </c>
      <c r="H14" s="1509"/>
      <c r="I14" s="1509">
        <v>85.2</v>
      </c>
      <c r="J14" s="1509"/>
      <c r="K14" s="1509">
        <v>86.4</v>
      </c>
      <c r="L14" s="1509"/>
      <c r="M14" s="1510">
        <v>89.3</v>
      </c>
      <c r="N14" s="1510"/>
      <c r="O14" s="1213"/>
      <c r="P14" s="1189"/>
    </row>
    <row r="15" spans="1:20" ht="13.5" customHeight="1">
      <c r="A15" s="1189"/>
      <c r="B15" s="1295"/>
      <c r="C15" s="912" t="s">
        <v>198</v>
      </c>
      <c r="D15" s="1262"/>
      <c r="E15" s="1509">
        <v>782.1</v>
      </c>
      <c r="F15" s="1509"/>
      <c r="G15" s="1509">
        <v>716</v>
      </c>
      <c r="H15" s="1509"/>
      <c r="I15" s="1509">
        <v>722.8</v>
      </c>
      <c r="J15" s="1509"/>
      <c r="K15" s="1509">
        <v>701.7</v>
      </c>
      <c r="L15" s="1509"/>
      <c r="M15" s="1510">
        <v>639.6</v>
      </c>
      <c r="N15" s="1510"/>
      <c r="O15" s="1213"/>
      <c r="P15" s="1189"/>
    </row>
    <row r="16" spans="1:20" ht="19.5" customHeight="1">
      <c r="A16" s="1189"/>
      <c r="B16" s="1295"/>
      <c r="C16" s="912" t="s">
        <v>199</v>
      </c>
      <c r="D16" s="1262"/>
      <c r="E16" s="1509">
        <v>329.4</v>
      </c>
      <c r="F16" s="1509"/>
      <c r="G16" s="1509">
        <v>290.89999999999998</v>
      </c>
      <c r="H16" s="1509"/>
      <c r="I16" s="1509">
        <v>294.5</v>
      </c>
      <c r="J16" s="1509"/>
      <c r="K16" s="1509">
        <v>287.2</v>
      </c>
      <c r="L16" s="1509"/>
      <c r="M16" s="1510">
        <v>237.6</v>
      </c>
      <c r="N16" s="1510"/>
      <c r="O16" s="1213"/>
      <c r="P16" s="1189"/>
    </row>
    <row r="17" spans="1:20" ht="13.5" customHeight="1">
      <c r="A17" s="1189"/>
      <c r="B17" s="1295"/>
      <c r="C17" s="912" t="s">
        <v>200</v>
      </c>
      <c r="D17" s="1262"/>
      <c r="E17" s="1509">
        <v>536.9</v>
      </c>
      <c r="F17" s="1509"/>
      <c r="G17" s="1509">
        <v>529</v>
      </c>
      <c r="H17" s="1509"/>
      <c r="I17" s="1509">
        <v>513.5</v>
      </c>
      <c r="J17" s="1509"/>
      <c r="K17" s="1509">
        <v>500.9</v>
      </c>
      <c r="L17" s="1509"/>
      <c r="M17" s="1510">
        <v>491.3</v>
      </c>
      <c r="N17" s="1510"/>
      <c r="O17" s="1213"/>
      <c r="P17" s="1189"/>
    </row>
    <row r="18" spans="1:20" s="1212" customFormat="1" ht="18.75" customHeight="1">
      <c r="A18" s="1211"/>
      <c r="B18" s="1298"/>
      <c r="C18" s="1463" t="s">
        <v>201</v>
      </c>
      <c r="D18" s="1463"/>
      <c r="E18" s="1503">
        <v>16.399999999999999</v>
      </c>
      <c r="F18" s="1503"/>
      <c r="G18" s="1503">
        <v>15.5</v>
      </c>
      <c r="H18" s="1503"/>
      <c r="I18" s="1503">
        <v>15.3</v>
      </c>
      <c r="J18" s="1503"/>
      <c r="K18" s="1503">
        <v>15.1</v>
      </c>
      <c r="L18" s="1503"/>
      <c r="M18" s="1504">
        <v>13.9</v>
      </c>
      <c r="N18" s="1504"/>
      <c r="O18" s="1215"/>
      <c r="P18" s="1211"/>
      <c r="R18" s="1403"/>
      <c r="T18" s="1403"/>
    </row>
    <row r="19" spans="1:20" ht="13.5" customHeight="1">
      <c r="A19" s="1189"/>
      <c r="B19" s="1295"/>
      <c r="C19" s="912" t="s">
        <v>73</v>
      </c>
      <c r="D19" s="1262"/>
      <c r="E19" s="1509">
        <v>16.3</v>
      </c>
      <c r="F19" s="1509"/>
      <c r="G19" s="1509">
        <v>15.2</v>
      </c>
      <c r="H19" s="1509"/>
      <c r="I19" s="1509">
        <v>14.8</v>
      </c>
      <c r="J19" s="1509"/>
      <c r="K19" s="1509">
        <v>15.1</v>
      </c>
      <c r="L19" s="1509"/>
      <c r="M19" s="1510">
        <v>13.5</v>
      </c>
      <c r="N19" s="1510"/>
      <c r="O19" s="1213"/>
      <c r="P19" s="1189"/>
    </row>
    <row r="20" spans="1:20" ht="13.5" customHeight="1">
      <c r="A20" s="1189"/>
      <c r="B20" s="1295"/>
      <c r="C20" s="912" t="s">
        <v>72</v>
      </c>
      <c r="D20" s="1262"/>
      <c r="E20" s="1509">
        <v>16.399999999999999</v>
      </c>
      <c r="F20" s="1509"/>
      <c r="G20" s="1509">
        <v>15.8</v>
      </c>
      <c r="H20" s="1509"/>
      <c r="I20" s="1509">
        <v>15.9</v>
      </c>
      <c r="J20" s="1509"/>
      <c r="K20" s="1509">
        <v>15.2</v>
      </c>
      <c r="L20" s="1509"/>
      <c r="M20" s="1510">
        <v>14.3</v>
      </c>
      <c r="N20" s="1510"/>
      <c r="O20" s="1213"/>
      <c r="P20" s="1189"/>
    </row>
    <row r="21" spans="1:20" s="1302" customFormat="1" ht="13.5" customHeight="1">
      <c r="A21" s="1299"/>
      <c r="B21" s="1300"/>
      <c r="C21" s="1184" t="s">
        <v>202</v>
      </c>
      <c r="D21" s="1299"/>
      <c r="E21" s="1511">
        <f>+E20-E19</f>
        <v>9.9999999999997868E-2</v>
      </c>
      <c r="F21" s="1511"/>
      <c r="G21" s="1511">
        <f t="shared" ref="G21" si="0">+G20-G19</f>
        <v>0.60000000000000142</v>
      </c>
      <c r="H21" s="1511"/>
      <c r="I21" s="1511">
        <f t="shared" ref="I21" si="1">+I20-I19</f>
        <v>1.0999999999999996</v>
      </c>
      <c r="J21" s="1511"/>
      <c r="K21" s="1511">
        <f t="shared" ref="K21" si="2">+K20-K19</f>
        <v>9.9999999999999645E-2</v>
      </c>
      <c r="L21" s="1511"/>
      <c r="M21" s="1512">
        <f t="shared" ref="M21" si="3">+M20-M19</f>
        <v>0.80000000000000071</v>
      </c>
      <c r="N21" s="1512"/>
      <c r="O21" s="1301"/>
      <c r="P21" s="1299"/>
    </row>
    <row r="22" spans="1:20" ht="19.5" customHeight="1">
      <c r="A22" s="1189"/>
      <c r="B22" s="1295"/>
      <c r="C22" s="912" t="s">
        <v>172</v>
      </c>
      <c r="D22" s="1262"/>
      <c r="E22" s="1509">
        <v>37.4</v>
      </c>
      <c r="F22" s="1509"/>
      <c r="G22" s="1509">
        <v>36.4</v>
      </c>
      <c r="H22" s="1509"/>
      <c r="I22" s="1509">
        <v>36.1</v>
      </c>
      <c r="J22" s="1509"/>
      <c r="K22" s="1509">
        <v>37.5</v>
      </c>
      <c r="L22" s="1509"/>
      <c r="M22" s="1510">
        <v>35.6</v>
      </c>
      <c r="N22" s="1510"/>
      <c r="O22" s="1213"/>
      <c r="P22" s="1189"/>
    </row>
    <row r="23" spans="1:20" ht="13.5" customHeight="1">
      <c r="A23" s="1189"/>
      <c r="B23" s="1295"/>
      <c r="C23" s="912" t="s">
        <v>173</v>
      </c>
      <c r="D23" s="1189"/>
      <c r="E23" s="1509">
        <v>16.600000000000001</v>
      </c>
      <c r="F23" s="1509"/>
      <c r="G23" s="1509">
        <v>15.6</v>
      </c>
      <c r="H23" s="1509"/>
      <c r="I23" s="1509">
        <v>15.8</v>
      </c>
      <c r="J23" s="1509"/>
      <c r="K23" s="1509">
        <v>14.9</v>
      </c>
      <c r="L23" s="1509"/>
      <c r="M23" s="1510">
        <v>13.4</v>
      </c>
      <c r="N23" s="1510"/>
      <c r="O23" s="1213"/>
      <c r="P23" s="1189"/>
    </row>
    <row r="24" spans="1:20" ht="13.5" customHeight="1">
      <c r="A24" s="1189"/>
      <c r="B24" s="1295"/>
      <c r="C24" s="912" t="s">
        <v>174</v>
      </c>
      <c r="D24" s="1189"/>
      <c r="E24" s="1509">
        <v>12.6</v>
      </c>
      <c r="F24" s="1509"/>
      <c r="G24" s="1509">
        <v>11.7</v>
      </c>
      <c r="H24" s="1509"/>
      <c r="I24" s="1509">
        <v>11.3</v>
      </c>
      <c r="J24" s="1509"/>
      <c r="K24" s="1509">
        <v>11.6</v>
      </c>
      <c r="L24" s="1509"/>
      <c r="M24" s="1510">
        <v>11.1</v>
      </c>
      <c r="N24" s="1510"/>
      <c r="O24" s="1213"/>
      <c r="P24" s="1189"/>
    </row>
    <row r="25" spans="1:20" s="1243" customFormat="1" ht="19.5" customHeight="1">
      <c r="A25" s="1303"/>
      <c r="B25" s="1304"/>
      <c r="C25" s="912" t="s">
        <v>203</v>
      </c>
      <c r="D25" s="1262"/>
      <c r="E25" s="1509">
        <v>17.100000000000001</v>
      </c>
      <c r="F25" s="1509"/>
      <c r="G25" s="1509">
        <v>16.5</v>
      </c>
      <c r="H25" s="1509"/>
      <c r="I25" s="1509">
        <v>16.399999999999999</v>
      </c>
      <c r="J25" s="1509"/>
      <c r="K25" s="1509">
        <v>15.8</v>
      </c>
      <c r="L25" s="1509"/>
      <c r="M25" s="1510">
        <v>15</v>
      </c>
      <c r="N25" s="1510"/>
      <c r="O25" s="1194"/>
      <c r="P25" s="1303"/>
    </row>
    <row r="26" spans="1:20" s="1243" customFormat="1" ht="13.5" customHeight="1">
      <c r="A26" s="1303"/>
      <c r="B26" s="1304"/>
      <c r="C26" s="912" t="s">
        <v>204</v>
      </c>
      <c r="D26" s="1262"/>
      <c r="E26" s="1509">
        <v>11.4</v>
      </c>
      <c r="F26" s="1509"/>
      <c r="G26" s="1509">
        <v>11</v>
      </c>
      <c r="H26" s="1509"/>
      <c r="I26" s="1509">
        <v>10.5</v>
      </c>
      <c r="J26" s="1509"/>
      <c r="K26" s="1509">
        <v>11</v>
      </c>
      <c r="L26" s="1509"/>
      <c r="M26" s="1510">
        <v>10.4</v>
      </c>
      <c r="N26" s="1510"/>
      <c r="O26" s="1194"/>
      <c r="P26" s="1303"/>
    </row>
    <row r="27" spans="1:20" s="1243" customFormat="1" ht="13.5" customHeight="1">
      <c r="A27" s="1303"/>
      <c r="B27" s="1304"/>
      <c r="C27" s="912" t="s">
        <v>205</v>
      </c>
      <c r="D27" s="1262"/>
      <c r="E27" s="1509">
        <v>19.2</v>
      </c>
      <c r="F27" s="1509"/>
      <c r="G27" s="1509">
        <v>17.899999999999999</v>
      </c>
      <c r="H27" s="1509"/>
      <c r="I27" s="1509">
        <v>17.2</v>
      </c>
      <c r="J27" s="1509"/>
      <c r="K27" s="1509">
        <v>16.399999999999999</v>
      </c>
      <c r="L27" s="1509"/>
      <c r="M27" s="1510">
        <v>15.1</v>
      </c>
      <c r="N27" s="1510"/>
      <c r="O27" s="1194"/>
      <c r="P27" s="1303"/>
    </row>
    <row r="28" spans="1:20" s="1243" customFormat="1" ht="13.5" customHeight="1">
      <c r="A28" s="1303"/>
      <c r="B28" s="1304"/>
      <c r="C28" s="912" t="s">
        <v>206</v>
      </c>
      <c r="D28" s="1262"/>
      <c r="E28" s="1509">
        <v>17.3</v>
      </c>
      <c r="F28" s="1509"/>
      <c r="G28" s="1509">
        <v>16.100000000000001</v>
      </c>
      <c r="H28" s="1509"/>
      <c r="I28" s="1509">
        <v>15.6</v>
      </c>
      <c r="J28" s="1509"/>
      <c r="K28" s="1509">
        <v>16</v>
      </c>
      <c r="L28" s="1509"/>
      <c r="M28" s="1510">
        <v>14</v>
      </c>
      <c r="N28" s="1510"/>
      <c r="O28" s="1194"/>
      <c r="P28" s="1303"/>
    </row>
    <row r="29" spans="1:20" s="1243" customFormat="1" ht="13.5" customHeight="1">
      <c r="A29" s="1303"/>
      <c r="B29" s="1304"/>
      <c r="C29" s="912" t="s">
        <v>207</v>
      </c>
      <c r="D29" s="1262"/>
      <c r="E29" s="1509">
        <v>16.600000000000001</v>
      </c>
      <c r="F29" s="1509"/>
      <c r="G29" s="1509">
        <v>13.8</v>
      </c>
      <c r="H29" s="1509"/>
      <c r="I29" s="1509">
        <v>17</v>
      </c>
      <c r="J29" s="1509"/>
      <c r="K29" s="1509">
        <v>18.3</v>
      </c>
      <c r="L29" s="1509"/>
      <c r="M29" s="1510">
        <v>13.5</v>
      </c>
      <c r="N29" s="1510"/>
      <c r="O29" s="1194"/>
      <c r="P29" s="1303"/>
    </row>
    <row r="30" spans="1:20" s="1243" customFormat="1" ht="13.5" customHeight="1">
      <c r="A30" s="1303"/>
      <c r="B30" s="1304"/>
      <c r="C30" s="912" t="s">
        <v>142</v>
      </c>
      <c r="D30" s="1262"/>
      <c r="E30" s="1509">
        <v>16</v>
      </c>
      <c r="F30" s="1509"/>
      <c r="G30" s="1509">
        <v>17.7</v>
      </c>
      <c r="H30" s="1509"/>
      <c r="I30" s="1509">
        <v>17.3</v>
      </c>
      <c r="J30" s="1509"/>
      <c r="K30" s="1509">
        <v>18</v>
      </c>
      <c r="L30" s="1509"/>
      <c r="M30" s="1510">
        <v>16</v>
      </c>
      <c r="N30" s="1510"/>
      <c r="O30" s="1194"/>
      <c r="P30" s="1303"/>
    </row>
    <row r="31" spans="1:20" s="1243" customFormat="1" ht="13.5" customHeight="1">
      <c r="A31" s="1303"/>
      <c r="B31" s="1304"/>
      <c r="C31" s="912" t="s">
        <v>143</v>
      </c>
      <c r="D31" s="1262"/>
      <c r="E31" s="1509">
        <v>18.399999999999999</v>
      </c>
      <c r="F31" s="1509"/>
      <c r="G31" s="1509">
        <v>17</v>
      </c>
      <c r="H31" s="1509"/>
      <c r="I31" s="1509">
        <v>17</v>
      </c>
      <c r="J31" s="1509"/>
      <c r="K31" s="1509">
        <v>16.399999999999999</v>
      </c>
      <c r="L31" s="1509"/>
      <c r="M31" s="1510">
        <v>15.7</v>
      </c>
      <c r="N31" s="1510"/>
      <c r="O31" s="1194"/>
      <c r="P31" s="1303"/>
    </row>
    <row r="32" spans="1:20" ht="19.5" customHeight="1">
      <c r="A32" s="1189"/>
      <c r="B32" s="1295"/>
      <c r="C32" s="1463" t="s">
        <v>208</v>
      </c>
      <c r="D32" s="1463"/>
      <c r="E32" s="1503">
        <v>10.1</v>
      </c>
      <c r="F32" s="1503"/>
      <c r="G32" s="1503">
        <v>10</v>
      </c>
      <c r="H32" s="1503"/>
      <c r="I32" s="1503">
        <v>9.6999999999999993</v>
      </c>
      <c r="J32" s="1503"/>
      <c r="K32" s="1503">
        <v>9.6</v>
      </c>
      <c r="L32" s="1503"/>
      <c r="M32" s="1504">
        <v>9.4</v>
      </c>
      <c r="N32" s="1504"/>
      <c r="O32" s="1213"/>
      <c r="P32" s="1189"/>
    </row>
    <row r="33" spans="1:20" s="1243" customFormat="1" ht="13.5" customHeight="1">
      <c r="A33" s="1303"/>
      <c r="B33" s="1305"/>
      <c r="C33" s="912" t="s">
        <v>73</v>
      </c>
      <c r="D33" s="1262"/>
      <c r="E33" s="1497">
        <v>10.199999999999999</v>
      </c>
      <c r="F33" s="1497"/>
      <c r="G33" s="1497">
        <v>10.1</v>
      </c>
      <c r="H33" s="1497"/>
      <c r="I33" s="1497">
        <v>9.6999999999999993</v>
      </c>
      <c r="J33" s="1497"/>
      <c r="K33" s="1497">
        <v>9.8000000000000007</v>
      </c>
      <c r="L33" s="1497"/>
      <c r="M33" s="1498">
        <v>9.1</v>
      </c>
      <c r="N33" s="1498"/>
      <c r="O33" s="1194"/>
      <c r="P33" s="1303"/>
    </row>
    <row r="34" spans="1:20" s="1243" customFormat="1" ht="13.5" customHeight="1">
      <c r="A34" s="1303"/>
      <c r="B34" s="1305"/>
      <c r="C34" s="912" t="s">
        <v>72</v>
      </c>
      <c r="D34" s="1262"/>
      <c r="E34" s="1497">
        <v>10.1</v>
      </c>
      <c r="F34" s="1497"/>
      <c r="G34" s="1497">
        <v>9.9</v>
      </c>
      <c r="H34" s="1497"/>
      <c r="I34" s="1497">
        <v>9.8000000000000007</v>
      </c>
      <c r="J34" s="1497"/>
      <c r="K34" s="1497">
        <v>9.4</v>
      </c>
      <c r="L34" s="1497"/>
      <c r="M34" s="1498">
        <v>9.6</v>
      </c>
      <c r="N34" s="1498"/>
      <c r="O34" s="1194"/>
      <c r="P34" s="1303"/>
    </row>
    <row r="35" spans="1:20" s="1302" customFormat="1" ht="13.5" customHeight="1">
      <c r="A35" s="1299"/>
      <c r="B35" s="1300"/>
      <c r="C35" s="1184" t="s">
        <v>209</v>
      </c>
      <c r="D35" s="1299"/>
      <c r="E35" s="1511">
        <f>+E34-E33</f>
        <v>-9.9999999999999645E-2</v>
      </c>
      <c r="F35" s="1511"/>
      <c r="G35" s="1511">
        <f t="shared" ref="G35" si="4">+G34-G33</f>
        <v>-0.19999999999999929</v>
      </c>
      <c r="H35" s="1511"/>
      <c r="I35" s="1511">
        <f t="shared" ref="I35" si="5">+I34-I33</f>
        <v>0.10000000000000142</v>
      </c>
      <c r="J35" s="1511"/>
      <c r="K35" s="1511">
        <f t="shared" ref="K35" si="6">+K34-K33</f>
        <v>-0.40000000000000036</v>
      </c>
      <c r="L35" s="1511"/>
      <c r="M35" s="1512">
        <f t="shared" ref="M35" si="7">+M34-M33</f>
        <v>0.5</v>
      </c>
      <c r="N35" s="1512"/>
      <c r="O35" s="1301"/>
      <c r="P35" s="1299"/>
    </row>
    <row r="36" spans="1:20" s="1265" customFormat="1" ht="12.75" customHeight="1" thickBot="1">
      <c r="A36" s="1262"/>
      <c r="B36" s="1306"/>
      <c r="C36" s="915"/>
      <c r="D36" s="1307"/>
      <c r="E36" s="1269"/>
      <c r="F36" s="1308"/>
      <c r="G36" s="1269"/>
      <c r="H36" s="1308"/>
      <c r="I36" s="1269"/>
      <c r="J36" s="1269"/>
      <c r="K36" s="1269"/>
      <c r="L36" s="1269"/>
      <c r="M36" s="1466"/>
      <c r="N36" s="1466"/>
      <c r="O36" s="1208"/>
      <c r="P36" s="1262"/>
    </row>
    <row r="37" spans="1:20" s="1265" customFormat="1" ht="13.5" customHeight="1" thickBot="1">
      <c r="A37" s="1262"/>
      <c r="B37" s="1306"/>
      <c r="C37" s="1506" t="s">
        <v>546</v>
      </c>
      <c r="D37" s="1507"/>
      <c r="E37" s="1507"/>
      <c r="F37" s="1507"/>
      <c r="G37" s="1507"/>
      <c r="H37" s="1507"/>
      <c r="I37" s="1507"/>
      <c r="J37" s="1507"/>
      <c r="K37" s="1507"/>
      <c r="L37" s="1507"/>
      <c r="M37" s="1507"/>
      <c r="N37" s="1508"/>
      <c r="O37" s="1208"/>
      <c r="P37" s="1262"/>
    </row>
    <row r="38" spans="1:20" s="1265" customFormat="1" ht="3" customHeight="1">
      <c r="A38" s="1262"/>
      <c r="B38" s="1306"/>
      <c r="C38" s="1484" t="s">
        <v>175</v>
      </c>
      <c r="D38" s="1485"/>
      <c r="E38" s="1297"/>
      <c r="F38" s="1297"/>
      <c r="G38" s="1297"/>
      <c r="H38" s="1297"/>
      <c r="I38" s="1297"/>
      <c r="J38" s="1297"/>
      <c r="K38" s="1309"/>
      <c r="L38" s="1297"/>
      <c r="M38" s="1297"/>
      <c r="N38" s="1297"/>
      <c r="O38" s="1208"/>
      <c r="P38" s="1262"/>
    </row>
    <row r="39" spans="1:20" ht="12.75" customHeight="1">
      <c r="A39" s="1189"/>
      <c r="B39" s="1295"/>
      <c r="C39" s="1514"/>
      <c r="D39" s="1514"/>
      <c r="E39" s="1202" t="s">
        <v>34</v>
      </c>
      <c r="F39" s="1203" t="s">
        <v>34</v>
      </c>
      <c r="G39" s="1202" t="s">
        <v>608</v>
      </c>
      <c r="H39" s="1203" t="s">
        <v>34</v>
      </c>
      <c r="I39" s="1204"/>
      <c r="J39" s="1203" t="s">
        <v>34</v>
      </c>
      <c r="K39" s="1205" t="s">
        <v>34</v>
      </c>
      <c r="L39" s="1206">
        <v>2014</v>
      </c>
      <c r="M39" s="1206" t="s">
        <v>34</v>
      </c>
      <c r="N39" s="1207"/>
      <c r="O39" s="1185"/>
      <c r="P39" s="1197"/>
      <c r="Q39" s="1198"/>
      <c r="R39" s="1198"/>
      <c r="S39" s="1198"/>
      <c r="T39" s="1198"/>
    </row>
    <row r="40" spans="1:20" s="1265" customFormat="1" ht="12.75" customHeight="1">
      <c r="A40" s="1262"/>
      <c r="B40" s="1306"/>
      <c r="C40" s="1208"/>
      <c r="D40" s="1208"/>
      <c r="E40" s="1473" t="str">
        <f>+E7</f>
        <v>2.º trimestre</v>
      </c>
      <c r="F40" s="1473"/>
      <c r="G40" s="1473" t="str">
        <f>+G7</f>
        <v>3.º trimestre</v>
      </c>
      <c r="H40" s="1473"/>
      <c r="I40" s="1473" t="str">
        <f>+I7</f>
        <v>4.º trimestre</v>
      </c>
      <c r="J40" s="1473"/>
      <c r="K40" s="1473" t="str">
        <f>+K7</f>
        <v>1.º trimestre</v>
      </c>
      <c r="L40" s="1473"/>
      <c r="M40" s="1473" t="str">
        <f>+M7</f>
        <v>2.º trimestre</v>
      </c>
      <c r="N40" s="1473"/>
      <c r="O40" s="1208"/>
      <c r="P40" s="1262"/>
    </row>
    <row r="41" spans="1:20" s="1265" customFormat="1" ht="12.75" customHeight="1">
      <c r="A41" s="1262"/>
      <c r="B41" s="1306"/>
      <c r="C41" s="1208"/>
      <c r="D41" s="1208"/>
      <c r="E41" s="931" t="s">
        <v>176</v>
      </c>
      <c r="F41" s="931" t="s">
        <v>112</v>
      </c>
      <c r="G41" s="931" t="s">
        <v>176</v>
      </c>
      <c r="H41" s="931" t="s">
        <v>112</v>
      </c>
      <c r="I41" s="932" t="s">
        <v>176</v>
      </c>
      <c r="J41" s="932" t="s">
        <v>112</v>
      </c>
      <c r="K41" s="932" t="s">
        <v>176</v>
      </c>
      <c r="L41" s="932" t="s">
        <v>112</v>
      </c>
      <c r="M41" s="932" t="s">
        <v>176</v>
      </c>
      <c r="N41" s="932" t="s">
        <v>112</v>
      </c>
      <c r="O41" s="1208"/>
      <c r="P41" s="1262"/>
    </row>
    <row r="42" spans="1:20" s="1265" customFormat="1" ht="18.75" customHeight="1">
      <c r="A42" s="1262"/>
      <c r="B42" s="1306"/>
      <c r="C42" s="1463" t="s">
        <v>196</v>
      </c>
      <c r="D42" s="1463"/>
      <c r="E42" s="1310">
        <v>866.3</v>
      </c>
      <c r="F42" s="1272">
        <f>+E42/E42*100</f>
        <v>100</v>
      </c>
      <c r="G42" s="1310">
        <v>819.9</v>
      </c>
      <c r="H42" s="1272">
        <f>+G42/G42*100</f>
        <v>100</v>
      </c>
      <c r="I42" s="1310">
        <v>808</v>
      </c>
      <c r="J42" s="1272">
        <f>+I42/I42*100</f>
        <v>100</v>
      </c>
      <c r="K42" s="1310">
        <v>788.1</v>
      </c>
      <c r="L42" s="1272">
        <f>+K42/K42*100</f>
        <v>100</v>
      </c>
      <c r="M42" s="1311">
        <v>728.9</v>
      </c>
      <c r="N42" s="1273">
        <f>+M42/M42*100</f>
        <v>100</v>
      </c>
      <c r="O42" s="1208"/>
      <c r="P42" s="1262"/>
    </row>
    <row r="43" spans="1:20" s="1265" customFormat="1" ht="14.25" customHeight="1">
      <c r="A43" s="1262"/>
      <c r="B43" s="1306"/>
      <c r="C43" s="1312"/>
      <c r="D43" s="1184" t="s">
        <v>73</v>
      </c>
      <c r="E43" s="1313">
        <v>444.9</v>
      </c>
      <c r="F43" s="1274">
        <f>+E43/E42*100</f>
        <v>51.356343068221165</v>
      </c>
      <c r="G43" s="1313">
        <v>415.7</v>
      </c>
      <c r="H43" s="1274">
        <f>+G43/G42*100</f>
        <v>50.70130503719966</v>
      </c>
      <c r="I43" s="1313">
        <v>400.9</v>
      </c>
      <c r="J43" s="1274">
        <f>+I43/I42*100</f>
        <v>49.616336633663366</v>
      </c>
      <c r="K43" s="1313">
        <v>402.9</v>
      </c>
      <c r="L43" s="1274">
        <f>+K43/K42*100</f>
        <v>51.122953939855343</v>
      </c>
      <c r="M43" s="1314">
        <v>363.5</v>
      </c>
      <c r="N43" s="1275">
        <f>+M43/M42*100</f>
        <v>49.869666620935661</v>
      </c>
      <c r="O43" s="1208"/>
      <c r="P43" s="1262"/>
    </row>
    <row r="44" spans="1:20" s="1265" customFormat="1" ht="14.25" customHeight="1">
      <c r="A44" s="1262"/>
      <c r="B44" s="1306"/>
      <c r="C44" s="1312"/>
      <c r="D44" s="1184" t="s">
        <v>72</v>
      </c>
      <c r="E44" s="1313">
        <v>421.3</v>
      </c>
      <c r="F44" s="1274">
        <f>+E44/E42*100</f>
        <v>48.632113586517377</v>
      </c>
      <c r="G44" s="1313">
        <v>404.2</v>
      </c>
      <c r="H44" s="1274">
        <f>+G44/G42*100</f>
        <v>49.29869496280034</v>
      </c>
      <c r="I44" s="1313">
        <v>407.1</v>
      </c>
      <c r="J44" s="1274">
        <f>+I44/I42*100</f>
        <v>50.383663366336641</v>
      </c>
      <c r="K44" s="1313">
        <v>385.2</v>
      </c>
      <c r="L44" s="1274">
        <f>+K44/K42*100</f>
        <v>48.87704606014465</v>
      </c>
      <c r="M44" s="1314">
        <v>365.5</v>
      </c>
      <c r="N44" s="1275">
        <f>+M44/M42*100</f>
        <v>50.14405268212375</v>
      </c>
      <c r="O44" s="1208"/>
      <c r="P44" s="1262"/>
    </row>
    <row r="45" spans="1:20" s="1265" customFormat="1" ht="18.75" customHeight="1">
      <c r="A45" s="1262"/>
      <c r="B45" s="1306"/>
      <c r="C45" s="912" t="s">
        <v>172</v>
      </c>
      <c r="D45" s="919"/>
      <c r="E45" s="1315">
        <v>141.4</v>
      </c>
      <c r="F45" s="1276">
        <f>+E45/E$42*100</f>
        <v>16.322290199699875</v>
      </c>
      <c r="G45" s="1316">
        <v>148.30000000000001</v>
      </c>
      <c r="H45" s="1276">
        <f>+G45/G$42*100</f>
        <v>18.087571655079891</v>
      </c>
      <c r="I45" s="1316">
        <v>138.30000000000001</v>
      </c>
      <c r="J45" s="1276">
        <f>+I45/I$42*100</f>
        <v>17.116336633663369</v>
      </c>
      <c r="K45" s="1316">
        <v>141.6</v>
      </c>
      <c r="L45" s="1276">
        <f>+K45/K$42*100</f>
        <v>17.967263037685573</v>
      </c>
      <c r="M45" s="1317">
        <v>129.30000000000001</v>
      </c>
      <c r="N45" s="1277">
        <f>+M45/M$42*100</f>
        <v>17.739058855810129</v>
      </c>
      <c r="O45" s="1208"/>
      <c r="P45" s="1262"/>
    </row>
    <row r="46" spans="1:20" s="1265" customFormat="1" ht="14.25" customHeight="1">
      <c r="A46" s="1262"/>
      <c r="B46" s="1306"/>
      <c r="C46" s="915"/>
      <c r="D46" s="1278" t="s">
        <v>73</v>
      </c>
      <c r="E46" s="1318">
        <v>69.900000000000006</v>
      </c>
      <c r="F46" s="1274">
        <f>+E46/E45*100</f>
        <v>49.434229137199438</v>
      </c>
      <c r="G46" s="1319">
        <v>79.7</v>
      </c>
      <c r="H46" s="1274">
        <f>+G46/G45*100</f>
        <v>53.742414025623731</v>
      </c>
      <c r="I46" s="1319">
        <v>67.5</v>
      </c>
      <c r="J46" s="1274">
        <f>+I46/I45*100</f>
        <v>48.806941431670275</v>
      </c>
      <c r="K46" s="1319">
        <v>72</v>
      </c>
      <c r="L46" s="1274">
        <f>+K46/K45*100</f>
        <v>50.847457627118644</v>
      </c>
      <c r="M46" s="1320">
        <v>67.7</v>
      </c>
      <c r="N46" s="1275">
        <f>+M46/M45*100</f>
        <v>52.358855375096667</v>
      </c>
      <c r="O46" s="1208"/>
      <c r="P46" s="1262"/>
    </row>
    <row r="47" spans="1:20" s="1265" customFormat="1" ht="14.25" customHeight="1">
      <c r="A47" s="1262"/>
      <c r="B47" s="1306"/>
      <c r="C47" s="915"/>
      <c r="D47" s="1278" t="s">
        <v>72</v>
      </c>
      <c r="E47" s="1318">
        <v>71.5</v>
      </c>
      <c r="F47" s="1274">
        <f>+E47/E45*100</f>
        <v>50.565770862800562</v>
      </c>
      <c r="G47" s="1319">
        <v>68.599999999999994</v>
      </c>
      <c r="H47" s="1274">
        <f>+G47/G45*100</f>
        <v>46.257585974376255</v>
      </c>
      <c r="I47" s="1319">
        <v>70.8</v>
      </c>
      <c r="J47" s="1274">
        <f>+I47/I45*100</f>
        <v>51.193058568329711</v>
      </c>
      <c r="K47" s="1319">
        <v>69.599999999999994</v>
      </c>
      <c r="L47" s="1274">
        <f>+K47/K45*100</f>
        <v>49.152542372881349</v>
      </c>
      <c r="M47" s="1320">
        <v>61.6</v>
      </c>
      <c r="N47" s="1275">
        <f>+M47/M45*100</f>
        <v>47.641144624903319</v>
      </c>
      <c r="O47" s="1208"/>
      <c r="P47" s="1262"/>
    </row>
    <row r="48" spans="1:20" s="1265" customFormat="1" ht="18.75" customHeight="1">
      <c r="A48" s="1262"/>
      <c r="B48" s="1306"/>
      <c r="C48" s="912" t="s">
        <v>539</v>
      </c>
      <c r="D48" s="919"/>
      <c r="E48" s="1315">
        <v>216.2</v>
      </c>
      <c r="F48" s="1276">
        <f>+E48/E$42*100</f>
        <v>24.956712455269535</v>
      </c>
      <c r="G48" s="1316">
        <v>206.8</v>
      </c>
      <c r="H48" s="1276">
        <f>+G48/G$42*100</f>
        <v>25.222588120502504</v>
      </c>
      <c r="I48" s="1316">
        <v>209.5</v>
      </c>
      <c r="J48" s="1276">
        <f>+I48/I$42*100</f>
        <v>25.92821782178218</v>
      </c>
      <c r="K48" s="1316">
        <v>196.1</v>
      </c>
      <c r="L48" s="1276">
        <f>+K48/K$42*100</f>
        <v>24.88262910798122</v>
      </c>
      <c r="M48" s="1317">
        <v>179.4</v>
      </c>
      <c r="N48" s="1277">
        <f>+M48/M$42*100</f>
        <v>24.612429688571822</v>
      </c>
      <c r="O48" s="1208"/>
      <c r="P48" s="1262"/>
    </row>
    <row r="49" spans="1:16" s="1265" customFormat="1" ht="14.25" customHeight="1">
      <c r="A49" s="1262"/>
      <c r="B49" s="1306"/>
      <c r="C49" s="915"/>
      <c r="D49" s="1278" t="s">
        <v>73</v>
      </c>
      <c r="E49" s="1319">
        <v>98.5</v>
      </c>
      <c r="F49" s="1274">
        <f>+E49/E48*100</f>
        <v>45.559666975023127</v>
      </c>
      <c r="G49" s="1319">
        <v>97.6</v>
      </c>
      <c r="H49" s="1274">
        <f>+G49/G48*100</f>
        <v>47.195357833655699</v>
      </c>
      <c r="I49" s="1319">
        <v>96</v>
      </c>
      <c r="J49" s="1274">
        <f>+I49/I48*100</f>
        <v>45.823389021479713</v>
      </c>
      <c r="K49" s="1319">
        <v>91.7</v>
      </c>
      <c r="L49" s="1274">
        <f>+K49/K48*100</f>
        <v>46.76185619581846</v>
      </c>
      <c r="M49" s="1320">
        <v>81.7</v>
      </c>
      <c r="N49" s="1275">
        <f>+M49/M48*100</f>
        <v>45.540691192865104</v>
      </c>
      <c r="O49" s="1208"/>
      <c r="P49" s="1262"/>
    </row>
    <row r="50" spans="1:16" s="1265" customFormat="1" ht="14.25" customHeight="1">
      <c r="A50" s="1262"/>
      <c r="B50" s="1306"/>
      <c r="C50" s="915"/>
      <c r="D50" s="1278" t="s">
        <v>72</v>
      </c>
      <c r="E50" s="1318">
        <v>117.8</v>
      </c>
      <c r="F50" s="1274">
        <f>+E50/E48*100</f>
        <v>54.486586493987055</v>
      </c>
      <c r="G50" s="1319">
        <v>109.2</v>
      </c>
      <c r="H50" s="1274">
        <f>+G50/G48*100</f>
        <v>52.804642166344294</v>
      </c>
      <c r="I50" s="1319">
        <v>113.4</v>
      </c>
      <c r="J50" s="1274">
        <f>+I50/I48*100</f>
        <v>54.128878281622917</v>
      </c>
      <c r="K50" s="1319">
        <v>104.3</v>
      </c>
      <c r="L50" s="1274">
        <f>+K50/K48*100</f>
        <v>53.187149413564505</v>
      </c>
      <c r="M50" s="1320">
        <v>97.7</v>
      </c>
      <c r="N50" s="1275">
        <f>+M50/M48*100</f>
        <v>54.459308807134896</v>
      </c>
      <c r="O50" s="1208"/>
      <c r="P50" s="1262"/>
    </row>
    <row r="51" spans="1:16" s="1265" customFormat="1" ht="18.75" customHeight="1">
      <c r="A51" s="1262"/>
      <c r="B51" s="1306"/>
      <c r="C51" s="912" t="s">
        <v>540</v>
      </c>
      <c r="D51" s="919"/>
      <c r="E51" s="1315">
        <v>217.7</v>
      </c>
      <c r="F51" s="1276">
        <f>+E51/E$42*100</f>
        <v>25.12986263419139</v>
      </c>
      <c r="G51" s="1316">
        <v>197.7</v>
      </c>
      <c r="H51" s="1276">
        <f>+G51/G$42*100</f>
        <v>24.112696670325647</v>
      </c>
      <c r="I51" s="1316">
        <v>202.2</v>
      </c>
      <c r="J51" s="1276">
        <f>+I51/I$42*100</f>
        <v>25.024752475247524</v>
      </c>
      <c r="K51" s="1316">
        <v>188.7</v>
      </c>
      <c r="L51" s="1276">
        <f>+K51/K$42*100</f>
        <v>23.943661971830984</v>
      </c>
      <c r="M51" s="1317">
        <v>167.2</v>
      </c>
      <c r="N51" s="1277">
        <f>+M51/M$42*100</f>
        <v>22.93867471532446</v>
      </c>
      <c r="O51" s="1208"/>
      <c r="P51" s="1262"/>
    </row>
    <row r="52" spans="1:16" s="1265" customFormat="1" ht="14.25" customHeight="1">
      <c r="A52" s="1262"/>
      <c r="B52" s="1306"/>
      <c r="C52" s="915"/>
      <c r="D52" s="1278" t="s">
        <v>73</v>
      </c>
      <c r="E52" s="1319">
        <v>109.3</v>
      </c>
      <c r="F52" s="1274">
        <f>+E52/E51*100</f>
        <v>50.206706476802943</v>
      </c>
      <c r="G52" s="1319">
        <v>89.2</v>
      </c>
      <c r="H52" s="1274">
        <f>+G52/G51*100</f>
        <v>45.118866970156809</v>
      </c>
      <c r="I52" s="1319">
        <v>90.6</v>
      </c>
      <c r="J52" s="1274">
        <f>+I52/I51*100</f>
        <v>44.807121661721069</v>
      </c>
      <c r="K52" s="1319">
        <v>89.3</v>
      </c>
      <c r="L52" s="1274">
        <f>+K52/K51*100</f>
        <v>47.323794382617912</v>
      </c>
      <c r="M52" s="1320">
        <v>71.400000000000006</v>
      </c>
      <c r="N52" s="1275">
        <f>+M52/M51*100</f>
        <v>42.703349282296656</v>
      </c>
      <c r="O52" s="1208"/>
      <c r="P52" s="1262"/>
    </row>
    <row r="53" spans="1:16" s="1265" customFormat="1" ht="14.25" customHeight="1">
      <c r="A53" s="1262"/>
      <c r="B53" s="1306"/>
      <c r="C53" s="915"/>
      <c r="D53" s="1278" t="s">
        <v>72</v>
      </c>
      <c r="E53" s="1319">
        <v>108.3</v>
      </c>
      <c r="F53" s="1274">
        <f>+E53/E51*100</f>
        <v>49.747358750574186</v>
      </c>
      <c r="G53" s="1319">
        <v>108.5</v>
      </c>
      <c r="H53" s="1274">
        <f>+G53/G51*100</f>
        <v>54.881133029843198</v>
      </c>
      <c r="I53" s="1319">
        <v>111.6</v>
      </c>
      <c r="J53" s="1274">
        <f>+I53/I51*100</f>
        <v>55.192878338278931</v>
      </c>
      <c r="K53" s="1319">
        <v>99.3</v>
      </c>
      <c r="L53" s="1274">
        <f>+K53/K51*100</f>
        <v>52.623211446740861</v>
      </c>
      <c r="M53" s="1320">
        <v>95.8</v>
      </c>
      <c r="N53" s="1275">
        <f>+M53/M51*100</f>
        <v>57.296650717703358</v>
      </c>
      <c r="O53" s="1208"/>
      <c r="P53" s="1262"/>
    </row>
    <row r="54" spans="1:16" s="1265" customFormat="1" ht="18.75" customHeight="1">
      <c r="A54" s="1262"/>
      <c r="B54" s="1306"/>
      <c r="C54" s="912" t="s">
        <v>174</v>
      </c>
      <c r="D54" s="919"/>
      <c r="E54" s="1316">
        <v>291</v>
      </c>
      <c r="F54" s="1276">
        <f>+E54/E$42*100</f>
        <v>33.591134710839206</v>
      </c>
      <c r="G54" s="1316">
        <v>267.10000000000002</v>
      </c>
      <c r="H54" s="1276">
        <f>+G54/G$42*100</f>
        <v>32.577143554091961</v>
      </c>
      <c r="I54" s="1316">
        <v>258</v>
      </c>
      <c r="J54" s="1276">
        <f>+I54/I$42*100</f>
        <v>31.93069306930693</v>
      </c>
      <c r="K54" s="1316">
        <v>261.8</v>
      </c>
      <c r="L54" s="1276">
        <f>+K54/K$42*100</f>
        <v>33.219134627585333</v>
      </c>
      <c r="M54" s="1317">
        <v>253</v>
      </c>
      <c r="N54" s="1277">
        <f>+M54/M$42*100</f>
        <v>34.709836740293589</v>
      </c>
      <c r="O54" s="1208"/>
      <c r="P54" s="1262"/>
    </row>
    <row r="55" spans="1:16" s="1265" customFormat="1" ht="14.25" customHeight="1">
      <c r="A55" s="1262"/>
      <c r="B55" s="1306"/>
      <c r="C55" s="915"/>
      <c r="D55" s="1278" t="s">
        <v>73</v>
      </c>
      <c r="E55" s="1319">
        <v>167.2</v>
      </c>
      <c r="F55" s="1274">
        <f>+E55/E54*100</f>
        <v>57.457044673539514</v>
      </c>
      <c r="G55" s="1319">
        <v>149.19999999999999</v>
      </c>
      <c r="H55" s="1274">
        <f>+G55/G54*100</f>
        <v>55.859228753275914</v>
      </c>
      <c r="I55" s="1319">
        <v>146.69999999999999</v>
      </c>
      <c r="J55" s="1274">
        <f>+I55/I54*100</f>
        <v>56.860465116279066</v>
      </c>
      <c r="K55" s="1319">
        <v>149.9</v>
      </c>
      <c r="L55" s="1274">
        <f>+K55/K54*100</f>
        <v>57.257448433919024</v>
      </c>
      <c r="M55" s="1320">
        <v>142.6</v>
      </c>
      <c r="N55" s="1275">
        <f>+M55/M54*100</f>
        <v>56.36363636363636</v>
      </c>
      <c r="O55" s="1208"/>
      <c r="P55" s="1262"/>
    </row>
    <row r="56" spans="1:16" s="1265" customFormat="1" ht="14.25" customHeight="1">
      <c r="A56" s="1262"/>
      <c r="B56" s="1306"/>
      <c r="C56" s="915"/>
      <c r="D56" s="1278" t="s">
        <v>72</v>
      </c>
      <c r="E56" s="1319">
        <v>123.8</v>
      </c>
      <c r="F56" s="1274">
        <f>+E56/E54*100</f>
        <v>42.542955326460479</v>
      </c>
      <c r="G56" s="1319">
        <v>117.9</v>
      </c>
      <c r="H56" s="1274">
        <f>+G56/G54*100</f>
        <v>44.140771246724071</v>
      </c>
      <c r="I56" s="1319">
        <v>111.2</v>
      </c>
      <c r="J56" s="1274">
        <f>+I56/I54*100</f>
        <v>43.100775193798455</v>
      </c>
      <c r="K56" s="1319">
        <v>111.8</v>
      </c>
      <c r="L56" s="1274">
        <f>+K56/K54*100</f>
        <v>42.704354469060348</v>
      </c>
      <c r="M56" s="1320">
        <v>110.4</v>
      </c>
      <c r="N56" s="1275">
        <f>+M56/M54*100</f>
        <v>43.63636363636364</v>
      </c>
      <c r="O56" s="1208"/>
      <c r="P56" s="1262"/>
    </row>
    <row r="57" spans="1:16" s="1068" customFormat="1" ht="12" customHeight="1">
      <c r="A57" s="1174"/>
      <c r="B57" s="1175"/>
      <c r="C57" s="1176" t="s">
        <v>530</v>
      </c>
      <c r="D57" s="1177"/>
      <c r="E57" s="1178"/>
      <c r="F57" s="1238"/>
      <c r="G57" s="1178"/>
      <c r="H57" s="1238"/>
      <c r="I57" s="1178"/>
      <c r="J57" s="1238"/>
      <c r="K57" s="1178"/>
      <c r="L57" s="1238"/>
      <c r="M57" s="1178"/>
      <c r="N57" s="1238"/>
      <c r="O57" s="1179"/>
      <c r="P57" s="1139"/>
    </row>
    <row r="58" spans="1:16" s="1324" customFormat="1" ht="13.5" customHeight="1">
      <c r="A58" s="1321"/>
      <c r="B58" s="1322"/>
      <c r="C58" s="1240" t="s">
        <v>543</v>
      </c>
      <c r="D58" s="915"/>
      <c r="E58" s="1513" t="s">
        <v>89</v>
      </c>
      <c r="F58" s="1513"/>
      <c r="G58" s="1513"/>
      <c r="H58" s="1513"/>
      <c r="I58" s="1513"/>
      <c r="J58" s="1513"/>
      <c r="K58" s="1513"/>
      <c r="L58" s="1513"/>
      <c r="M58" s="1513"/>
      <c r="N58" s="1513"/>
      <c r="O58" s="1323"/>
      <c r="P58" s="1321"/>
    </row>
    <row r="59" spans="1:16" ht="13.5" customHeight="1">
      <c r="A59" s="1189"/>
      <c r="B59" s="1325">
        <v>8</v>
      </c>
      <c r="C59" s="1477">
        <v>41821</v>
      </c>
      <c r="D59" s="1477"/>
      <c r="E59" s="1185"/>
      <c r="F59" s="1185"/>
      <c r="G59" s="1185"/>
      <c r="H59" s="1185"/>
      <c r="I59" s="1185"/>
      <c r="J59" s="1185"/>
      <c r="K59" s="1185"/>
      <c r="L59" s="1185"/>
      <c r="M59" s="1185"/>
      <c r="N59" s="1185"/>
      <c r="O59" s="1193"/>
      <c r="P59" s="1189"/>
    </row>
    <row r="62" spans="1:16" ht="15" customHeight="1"/>
    <row r="70" spans="13:15" ht="8.25" customHeight="1"/>
    <row r="72" spans="13:15" ht="9" customHeight="1">
      <c r="O72" s="1286"/>
    </row>
    <row r="73" spans="13:15" ht="8.25" customHeight="1">
      <c r="M73" s="1502"/>
      <c r="N73" s="1502"/>
      <c r="O73" s="1502"/>
    </row>
    <row r="74" spans="13:15" ht="9.75" customHeight="1"/>
  </sheetData>
  <mergeCells count="164">
    <mergeCell ref="C42:D42"/>
    <mergeCell ref="E58:N58"/>
    <mergeCell ref="C59:D59"/>
    <mergeCell ref="M73:O73"/>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cfRule type="cellIs" dxfId="29" priority="2" operator="equal">
      <formula>"1.º trimestre"</formula>
    </cfRule>
  </conditionalFormatting>
  <conditionalFormatting sqref="E40:N40">
    <cfRule type="cellIs" dxfId="2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Folha5">
    <tabColor theme="5"/>
  </sheetPr>
  <dimension ref="A1:W96"/>
  <sheetViews>
    <sheetView workbookViewId="0"/>
  </sheetViews>
  <sheetFormatPr defaultRowHeight="12.75"/>
  <cols>
    <col min="1" max="1" width="1" style="166" customWidth="1"/>
    <col min="2" max="2" width="2.5703125" style="166" customWidth="1"/>
    <col min="3" max="3" width="1" style="166" customWidth="1"/>
    <col min="4" max="4" width="32.85546875" style="166" customWidth="1"/>
    <col min="5" max="9" width="11.85546875" style="166" customWidth="1"/>
    <col min="10" max="10" width="2.5703125" style="166" customWidth="1"/>
    <col min="11" max="11" width="1" style="166" customWidth="1"/>
    <col min="12" max="16384" width="9.140625" style="166"/>
  </cols>
  <sheetData>
    <row r="1" spans="1:11" ht="13.5" customHeight="1">
      <c r="A1" s="165"/>
      <c r="B1" s="1519" t="s">
        <v>369</v>
      </c>
      <c r="C1" s="1519"/>
      <c r="D1" s="1519"/>
      <c r="E1" s="167"/>
      <c r="F1" s="167"/>
      <c r="G1" s="167"/>
      <c r="H1" s="167"/>
      <c r="I1" s="167"/>
      <c r="J1" s="167"/>
      <c r="K1" s="165"/>
    </row>
    <row r="2" spans="1:11" ht="6" customHeight="1">
      <c r="A2" s="165"/>
      <c r="B2" s="713"/>
      <c r="C2" s="713"/>
      <c r="D2" s="713"/>
      <c r="E2" s="288"/>
      <c r="F2" s="288"/>
      <c r="G2" s="288"/>
      <c r="H2" s="288"/>
      <c r="I2" s="288"/>
      <c r="J2" s="289"/>
      <c r="K2" s="167"/>
    </row>
    <row r="3" spans="1:11" ht="10.5" customHeight="1" thickBot="1">
      <c r="A3" s="165"/>
      <c r="B3" s="167"/>
      <c r="C3" s="167"/>
      <c r="D3" s="167"/>
      <c r="E3" s="676"/>
      <c r="F3" s="676"/>
      <c r="G3" s="167"/>
      <c r="H3" s="676"/>
      <c r="I3" s="676" t="s">
        <v>71</v>
      </c>
      <c r="J3" s="290"/>
      <c r="K3" s="167"/>
    </row>
    <row r="4" spans="1:11" ht="13.5" customHeight="1" thickBot="1">
      <c r="A4" s="165"/>
      <c r="B4" s="167"/>
      <c r="C4" s="476" t="s">
        <v>49</v>
      </c>
      <c r="D4" s="481"/>
      <c r="E4" s="482"/>
      <c r="F4" s="482"/>
      <c r="G4" s="482"/>
      <c r="H4" s="482"/>
      <c r="I4" s="483"/>
      <c r="J4" s="290"/>
      <c r="K4" s="167"/>
    </row>
    <row r="5" spans="1:11" ht="5.25" customHeight="1">
      <c r="A5" s="165"/>
      <c r="B5" s="167"/>
      <c r="C5" s="1520" t="s">
        <v>79</v>
      </c>
      <c r="D5" s="1520"/>
      <c r="E5" s="230"/>
      <c r="F5" s="230"/>
      <c r="G5" s="230"/>
      <c r="H5" s="230"/>
      <c r="I5" s="230"/>
      <c r="J5" s="290"/>
      <c r="K5" s="167"/>
    </row>
    <row r="6" spans="1:11" ht="12.75" customHeight="1">
      <c r="A6" s="165"/>
      <c r="B6" s="167"/>
      <c r="C6" s="1520"/>
      <c r="D6" s="1520"/>
      <c r="E6" s="1515">
        <v>2012</v>
      </c>
      <c r="F6" s="1515"/>
      <c r="G6" s="1515"/>
      <c r="H6" s="1515">
        <v>2013</v>
      </c>
      <c r="I6" s="1515"/>
      <c r="J6" s="290"/>
      <c r="K6" s="167"/>
    </row>
    <row r="7" spans="1:11" ht="12.75" customHeight="1">
      <c r="A7" s="165"/>
      <c r="B7" s="167"/>
      <c r="C7" s="1516" t="s">
        <v>251</v>
      </c>
      <c r="D7" s="1517"/>
      <c r="E7" s="570" t="s">
        <v>275</v>
      </c>
      <c r="F7" s="570" t="s">
        <v>284</v>
      </c>
      <c r="G7" s="570" t="s">
        <v>334</v>
      </c>
      <c r="H7" s="857" t="s">
        <v>387</v>
      </c>
      <c r="I7" s="570" t="s">
        <v>398</v>
      </c>
      <c r="J7" s="290"/>
      <c r="K7" s="167"/>
    </row>
    <row r="8" spans="1:11" s="214" customFormat="1" ht="9.75" customHeight="1">
      <c r="A8" s="202"/>
      <c r="B8" s="216"/>
      <c r="C8" s="572" t="s">
        <v>69</v>
      </c>
      <c r="D8" s="216"/>
      <c r="E8" s="217"/>
      <c r="F8" s="217"/>
      <c r="G8" s="217"/>
      <c r="H8" s="217"/>
      <c r="I8" s="217"/>
      <c r="J8" s="290"/>
      <c r="K8" s="167"/>
    </row>
    <row r="9" spans="1:11" s="195" customFormat="1" ht="9.75" customHeight="1">
      <c r="A9" s="193"/>
      <c r="B9" s="194"/>
      <c r="C9" s="711" t="s">
        <v>252</v>
      </c>
      <c r="D9" s="291"/>
      <c r="E9" s="207">
        <v>262</v>
      </c>
      <c r="F9" s="207">
        <v>317</v>
      </c>
      <c r="G9" s="207">
        <v>384</v>
      </c>
      <c r="H9" s="207">
        <v>322</v>
      </c>
      <c r="I9" s="207">
        <v>194</v>
      </c>
      <c r="J9" s="290"/>
      <c r="K9" s="167"/>
    </row>
    <row r="10" spans="1:11" s="195" customFormat="1" ht="9.75" customHeight="1">
      <c r="A10" s="193"/>
      <c r="B10" s="194"/>
      <c r="C10" s="711" t="s">
        <v>253</v>
      </c>
      <c r="D10" s="168"/>
      <c r="E10" s="207">
        <v>13635</v>
      </c>
      <c r="F10" s="207">
        <v>28658</v>
      </c>
      <c r="G10" s="207">
        <v>23921</v>
      </c>
      <c r="H10" s="207">
        <v>34939</v>
      </c>
      <c r="I10" s="207">
        <v>16030</v>
      </c>
      <c r="J10" s="290"/>
      <c r="K10" s="167"/>
    </row>
    <row r="11" spans="1:11" s="195" customFormat="1" ht="9.75" customHeight="1">
      <c r="A11" s="193"/>
      <c r="B11" s="194"/>
      <c r="C11" s="711" t="s">
        <v>254</v>
      </c>
      <c r="D11" s="168"/>
      <c r="E11" s="207">
        <v>3019</v>
      </c>
      <c r="F11" s="207">
        <v>3373</v>
      </c>
      <c r="G11" s="207">
        <v>3461</v>
      </c>
      <c r="H11" s="207">
        <v>3321</v>
      </c>
      <c r="I11" s="207">
        <v>1476</v>
      </c>
      <c r="J11" s="290"/>
      <c r="K11" s="167"/>
    </row>
    <row r="12" spans="1:11" s="195" customFormat="1" ht="9" customHeight="1">
      <c r="A12" s="193"/>
      <c r="B12" s="194"/>
      <c r="C12" s="572" t="s">
        <v>255</v>
      </c>
      <c r="D12" s="194"/>
      <c r="E12" s="217"/>
      <c r="F12" s="217"/>
      <c r="G12" s="217"/>
      <c r="H12" s="217"/>
      <c r="I12" s="217"/>
      <c r="J12" s="290"/>
      <c r="K12" s="167"/>
    </row>
    <row r="13" spans="1:11" s="195" customFormat="1" ht="9.75" customHeight="1">
      <c r="A13" s="193"/>
      <c r="B13" s="194"/>
      <c r="C13" s="711" t="s">
        <v>252</v>
      </c>
      <c r="D13" s="291"/>
      <c r="E13" s="208">
        <v>75</v>
      </c>
      <c r="F13" s="208">
        <v>90</v>
      </c>
      <c r="G13" s="208">
        <v>126</v>
      </c>
      <c r="H13" s="208">
        <v>97</v>
      </c>
      <c r="I13" s="208">
        <v>58</v>
      </c>
      <c r="J13" s="290"/>
      <c r="K13" s="167"/>
    </row>
    <row r="14" spans="1:11" s="195" customFormat="1" ht="9.75" customHeight="1">
      <c r="A14" s="193"/>
      <c r="B14" s="194"/>
      <c r="C14" s="711" t="s">
        <v>253</v>
      </c>
      <c r="D14" s="168"/>
      <c r="E14" s="208">
        <v>3216</v>
      </c>
      <c r="F14" s="208">
        <v>4508</v>
      </c>
      <c r="G14" s="208">
        <v>3108</v>
      </c>
      <c r="H14" s="208">
        <v>3850</v>
      </c>
      <c r="I14" s="208">
        <v>2883</v>
      </c>
      <c r="J14" s="290"/>
      <c r="K14" s="167"/>
    </row>
    <row r="15" spans="1:11" s="195" customFormat="1" ht="9.75" customHeight="1">
      <c r="A15" s="193"/>
      <c r="B15" s="194"/>
      <c r="C15" s="711" t="s">
        <v>254</v>
      </c>
      <c r="D15" s="168"/>
      <c r="E15" s="208">
        <v>1001</v>
      </c>
      <c r="F15" s="208">
        <v>845</v>
      </c>
      <c r="G15" s="208">
        <v>981</v>
      </c>
      <c r="H15" s="208">
        <v>1211</v>
      </c>
      <c r="I15" s="208">
        <v>409</v>
      </c>
      <c r="J15" s="290"/>
      <c r="K15" s="167"/>
    </row>
    <row r="16" spans="1:11" s="195" customFormat="1" ht="9.75" customHeight="1">
      <c r="A16" s="193"/>
      <c r="B16" s="194"/>
      <c r="C16" s="572" t="s">
        <v>256</v>
      </c>
      <c r="D16" s="194"/>
      <c r="E16" s="217"/>
      <c r="F16" s="217"/>
      <c r="G16" s="217"/>
      <c r="H16" s="217"/>
      <c r="I16" s="217"/>
      <c r="J16" s="290"/>
      <c r="K16" s="167"/>
    </row>
    <row r="17" spans="1:11" s="195" customFormat="1" ht="9.75" customHeight="1">
      <c r="A17" s="193"/>
      <c r="B17" s="194"/>
      <c r="C17" s="711" t="s">
        <v>252</v>
      </c>
      <c r="D17" s="168"/>
      <c r="E17" s="208">
        <v>39</v>
      </c>
      <c r="F17" s="208">
        <v>46</v>
      </c>
      <c r="G17" s="208">
        <v>60</v>
      </c>
      <c r="H17" s="208">
        <v>32</v>
      </c>
      <c r="I17" s="208">
        <v>19</v>
      </c>
      <c r="J17" s="290"/>
      <c r="K17" s="167"/>
    </row>
    <row r="18" spans="1:11" s="195" customFormat="1" ht="9.75" customHeight="1">
      <c r="A18" s="193"/>
      <c r="B18" s="194"/>
      <c r="C18" s="711" t="s">
        <v>253</v>
      </c>
      <c r="D18" s="168"/>
      <c r="E18" s="208">
        <v>932</v>
      </c>
      <c r="F18" s="208">
        <v>1192</v>
      </c>
      <c r="G18" s="208">
        <v>1673</v>
      </c>
      <c r="H18" s="208">
        <v>1621</v>
      </c>
      <c r="I18" s="208">
        <v>6051</v>
      </c>
      <c r="J18" s="290"/>
      <c r="K18" s="167"/>
    </row>
    <row r="19" spans="1:11" s="195" customFormat="1" ht="9.75" customHeight="1">
      <c r="A19" s="193"/>
      <c r="B19" s="194"/>
      <c r="C19" s="711" t="s">
        <v>254</v>
      </c>
      <c r="D19" s="168"/>
      <c r="E19" s="208">
        <v>225</v>
      </c>
      <c r="F19" s="208">
        <v>404</v>
      </c>
      <c r="G19" s="208">
        <v>413</v>
      </c>
      <c r="H19" s="208">
        <v>190</v>
      </c>
      <c r="I19" s="208">
        <v>142</v>
      </c>
      <c r="J19" s="290"/>
      <c r="K19" s="167"/>
    </row>
    <row r="20" spans="1:11" s="195" customFormat="1" ht="9" customHeight="1">
      <c r="A20" s="193"/>
      <c r="B20" s="194"/>
      <c r="C20" s="572" t="s">
        <v>257</v>
      </c>
      <c r="D20" s="194"/>
      <c r="E20" s="217"/>
      <c r="F20" s="217"/>
      <c r="G20" s="217"/>
      <c r="H20" s="217"/>
      <c r="I20" s="217"/>
      <c r="J20" s="290"/>
      <c r="K20" s="167"/>
    </row>
    <row r="21" spans="1:11" s="195" customFormat="1" ht="9.75" customHeight="1">
      <c r="A21" s="193"/>
      <c r="B21" s="194"/>
      <c r="C21" s="711" t="s">
        <v>252</v>
      </c>
      <c r="D21" s="168"/>
      <c r="E21" s="208">
        <v>134</v>
      </c>
      <c r="F21" s="208">
        <v>156</v>
      </c>
      <c r="G21" s="208">
        <v>173</v>
      </c>
      <c r="H21" s="208">
        <v>173</v>
      </c>
      <c r="I21" s="208">
        <v>107</v>
      </c>
      <c r="J21" s="290"/>
      <c r="K21" s="167"/>
    </row>
    <row r="22" spans="1:11" s="195" customFormat="1" ht="9.75" customHeight="1">
      <c r="A22" s="193"/>
      <c r="B22" s="194"/>
      <c r="C22" s="711" t="s">
        <v>253</v>
      </c>
      <c r="D22" s="168"/>
      <c r="E22" s="208">
        <v>9226</v>
      </c>
      <c r="F22" s="208">
        <v>22355</v>
      </c>
      <c r="G22" s="208">
        <v>18567</v>
      </c>
      <c r="H22" s="208">
        <v>29235</v>
      </c>
      <c r="I22" s="208">
        <v>6886</v>
      </c>
      <c r="J22" s="290"/>
      <c r="K22" s="167"/>
    </row>
    <row r="23" spans="1:11" s="195" customFormat="1" ht="9.75" customHeight="1">
      <c r="A23" s="193"/>
      <c r="B23" s="194"/>
      <c r="C23" s="711" t="s">
        <v>254</v>
      </c>
      <c r="D23" s="168"/>
      <c r="E23" s="208">
        <v>1632</v>
      </c>
      <c r="F23" s="208">
        <v>1983</v>
      </c>
      <c r="G23" s="208">
        <v>1813</v>
      </c>
      <c r="H23" s="208">
        <v>1801</v>
      </c>
      <c r="I23" s="208">
        <v>856</v>
      </c>
      <c r="J23" s="290"/>
      <c r="K23" s="167"/>
    </row>
    <row r="24" spans="1:11" s="195" customFormat="1" ht="9" customHeight="1">
      <c r="A24" s="193"/>
      <c r="B24" s="194"/>
      <c r="C24" s="572" t="s">
        <v>258</v>
      </c>
      <c r="D24" s="194"/>
      <c r="E24" s="217"/>
      <c r="F24" s="217"/>
      <c r="G24" s="217"/>
      <c r="H24" s="217"/>
      <c r="I24" s="217"/>
      <c r="J24" s="290"/>
      <c r="K24" s="167"/>
    </row>
    <row r="25" spans="1:11" s="195" customFormat="1" ht="9.75" customHeight="1">
      <c r="A25" s="193"/>
      <c r="B25" s="194"/>
      <c r="C25" s="711" t="s">
        <v>252</v>
      </c>
      <c r="D25" s="168"/>
      <c r="E25" s="208">
        <v>5</v>
      </c>
      <c r="F25" s="208">
        <v>5</v>
      </c>
      <c r="G25" s="208">
        <v>14</v>
      </c>
      <c r="H25" s="208">
        <v>9</v>
      </c>
      <c r="I25" s="208">
        <v>5</v>
      </c>
      <c r="J25" s="290"/>
      <c r="K25" s="167"/>
    </row>
    <row r="26" spans="1:11" s="195" customFormat="1" ht="9.75" customHeight="1">
      <c r="A26" s="193"/>
      <c r="B26" s="194"/>
      <c r="C26" s="711" t="s">
        <v>253</v>
      </c>
      <c r="D26" s="168"/>
      <c r="E26" s="208">
        <v>108</v>
      </c>
      <c r="F26" s="208">
        <v>83</v>
      </c>
      <c r="G26" s="208">
        <v>453</v>
      </c>
      <c r="H26" s="208">
        <v>157</v>
      </c>
      <c r="I26" s="208">
        <v>165</v>
      </c>
      <c r="J26" s="290"/>
      <c r="K26" s="167"/>
    </row>
    <row r="27" spans="1:11" s="195" customFormat="1" ht="9.75" customHeight="1">
      <c r="A27" s="193"/>
      <c r="B27" s="194"/>
      <c r="C27" s="711" t="s">
        <v>254</v>
      </c>
      <c r="D27" s="168"/>
      <c r="E27" s="208">
        <v>57</v>
      </c>
      <c r="F27" s="208">
        <v>47</v>
      </c>
      <c r="G27" s="208">
        <v>200</v>
      </c>
      <c r="H27" s="208">
        <v>59</v>
      </c>
      <c r="I27" s="208">
        <v>45</v>
      </c>
      <c r="J27" s="290"/>
      <c r="K27" s="167"/>
    </row>
    <row r="28" spans="1:11" s="195" customFormat="1" ht="9" customHeight="1">
      <c r="A28" s="193"/>
      <c r="B28" s="194"/>
      <c r="C28" s="572" t="s">
        <v>259</v>
      </c>
      <c r="D28" s="194"/>
      <c r="E28" s="217"/>
      <c r="F28" s="217"/>
      <c r="G28" s="217"/>
      <c r="H28" s="217"/>
      <c r="I28" s="217"/>
      <c r="J28" s="290"/>
      <c r="K28" s="167"/>
    </row>
    <row r="29" spans="1:11" s="195" customFormat="1" ht="9.75" customHeight="1">
      <c r="A29" s="193"/>
      <c r="B29" s="194"/>
      <c r="C29" s="711" t="s">
        <v>252</v>
      </c>
      <c r="D29" s="291"/>
      <c r="E29" s="208">
        <v>9</v>
      </c>
      <c r="F29" s="208">
        <v>20</v>
      </c>
      <c r="G29" s="208">
        <v>11</v>
      </c>
      <c r="H29" s="208">
        <v>11</v>
      </c>
      <c r="I29" s="208">
        <v>5</v>
      </c>
      <c r="J29" s="290"/>
      <c r="K29" s="167"/>
    </row>
    <row r="30" spans="1:11" s="195" customFormat="1" ht="9.75" customHeight="1">
      <c r="A30" s="193"/>
      <c r="B30" s="194"/>
      <c r="C30" s="711" t="s">
        <v>253</v>
      </c>
      <c r="D30" s="168"/>
      <c r="E30" s="208">
        <v>153</v>
      </c>
      <c r="F30" s="208">
        <v>520</v>
      </c>
      <c r="G30" s="208">
        <v>120</v>
      </c>
      <c r="H30" s="208">
        <v>76</v>
      </c>
      <c r="I30" s="208">
        <v>45</v>
      </c>
      <c r="J30" s="290"/>
      <c r="K30" s="167"/>
    </row>
    <row r="31" spans="1:11" s="195" customFormat="1" ht="9.75" customHeight="1">
      <c r="A31" s="193"/>
      <c r="B31" s="194"/>
      <c r="C31" s="711" t="s">
        <v>254</v>
      </c>
      <c r="D31" s="168"/>
      <c r="E31" s="208">
        <v>104</v>
      </c>
      <c r="F31" s="208">
        <v>94</v>
      </c>
      <c r="G31" s="208">
        <v>54</v>
      </c>
      <c r="H31" s="208">
        <v>60</v>
      </c>
      <c r="I31" s="208">
        <v>24</v>
      </c>
      <c r="J31" s="290"/>
      <c r="K31" s="167"/>
    </row>
    <row r="32" spans="1:11" s="195" customFormat="1" ht="3.75" customHeight="1">
      <c r="A32" s="193"/>
      <c r="B32" s="194"/>
      <c r="C32" s="711"/>
      <c r="D32" s="168"/>
      <c r="E32" s="207"/>
      <c r="F32" s="207"/>
      <c r="G32" s="207"/>
      <c r="H32" s="207"/>
      <c r="I32" s="207"/>
      <c r="J32" s="290"/>
      <c r="K32" s="167"/>
    </row>
    <row r="33" spans="1:11" s="214" customFormat="1" ht="12.75" customHeight="1">
      <c r="A33" s="202"/>
      <c r="B33" s="216"/>
      <c r="C33" s="1516" t="s">
        <v>168</v>
      </c>
      <c r="D33" s="1517"/>
      <c r="E33" s="215"/>
      <c r="F33" s="215"/>
      <c r="G33" s="215"/>
      <c r="H33" s="215"/>
      <c r="I33" s="215"/>
      <c r="J33" s="290"/>
      <c r="K33" s="167"/>
    </row>
    <row r="34" spans="1:11" s="209" customFormat="1" ht="9.75" customHeight="1">
      <c r="A34" s="211"/>
      <c r="B34" s="212"/>
      <c r="C34" s="572" t="s">
        <v>69</v>
      </c>
      <c r="D34" s="292"/>
      <c r="E34" s="213"/>
      <c r="F34" s="213"/>
      <c r="G34" s="213"/>
      <c r="H34" s="213"/>
      <c r="I34" s="213"/>
      <c r="J34" s="293"/>
      <c r="K34" s="199"/>
    </row>
    <row r="35" spans="1:11" ht="10.5" customHeight="1">
      <c r="A35" s="165"/>
      <c r="B35" s="167"/>
      <c r="C35" s="711" t="s">
        <v>252</v>
      </c>
      <c r="D35" s="168"/>
      <c r="E35" s="207">
        <v>233</v>
      </c>
      <c r="F35" s="207">
        <v>272</v>
      </c>
      <c r="G35" s="207">
        <v>379</v>
      </c>
      <c r="H35" s="207">
        <v>304</v>
      </c>
      <c r="I35" s="207">
        <v>199</v>
      </c>
      <c r="J35" s="290"/>
      <c r="K35" s="167"/>
    </row>
    <row r="36" spans="1:11" s="195" customFormat="1" ht="10.5" customHeight="1">
      <c r="A36" s="193"/>
      <c r="B36" s="194"/>
      <c r="C36" s="711" t="s">
        <v>253</v>
      </c>
      <c r="D36" s="168"/>
      <c r="E36" s="207">
        <v>18747</v>
      </c>
      <c r="F36" s="207">
        <v>13933</v>
      </c>
      <c r="G36" s="207">
        <v>31192</v>
      </c>
      <c r="H36" s="207">
        <v>19969</v>
      </c>
      <c r="I36" s="207">
        <v>23320</v>
      </c>
      <c r="J36" s="290"/>
      <c r="K36" s="167"/>
    </row>
    <row r="37" spans="1:11" s="195" customFormat="1" ht="12" customHeight="1">
      <c r="A37" s="193"/>
      <c r="B37" s="194"/>
      <c r="C37" s="711" t="s">
        <v>269</v>
      </c>
      <c r="D37" s="294"/>
      <c r="E37" s="207">
        <v>2403</v>
      </c>
      <c r="F37" s="207">
        <v>3006</v>
      </c>
      <c r="G37" s="207">
        <v>3763</v>
      </c>
      <c r="H37" s="207">
        <v>3146</v>
      </c>
      <c r="I37" s="207">
        <v>1900</v>
      </c>
      <c r="J37" s="290"/>
      <c r="K37" s="167"/>
    </row>
    <row r="38" spans="1:11" s="195" customFormat="1" ht="12" customHeight="1">
      <c r="A38" s="193"/>
      <c r="B38" s="194"/>
      <c r="C38" s="711" t="s">
        <v>268</v>
      </c>
      <c r="D38" s="294"/>
      <c r="E38" s="188">
        <f>SUM(E39:E41)</f>
        <v>2403</v>
      </c>
      <c r="F38" s="188">
        <f>SUM(F39:F41)</f>
        <v>3006</v>
      </c>
      <c r="G38" s="188">
        <f>SUM(G39:G41)</f>
        <v>3763</v>
      </c>
      <c r="H38" s="188">
        <f>SUM(H39:H41)</f>
        <v>3126</v>
      </c>
      <c r="I38" s="188">
        <f>SUM(I39:I41)</f>
        <v>1900</v>
      </c>
      <c r="J38" s="290"/>
      <c r="K38" s="167"/>
    </row>
    <row r="39" spans="1:11" s="195" customFormat="1" ht="9.75" customHeight="1">
      <c r="A39" s="193"/>
      <c r="B39" s="194"/>
      <c r="C39" s="711"/>
      <c r="D39" s="571" t="s">
        <v>260</v>
      </c>
      <c r="E39" s="208">
        <v>2291</v>
      </c>
      <c r="F39" s="208">
        <v>2785</v>
      </c>
      <c r="G39" s="208">
        <v>3512</v>
      </c>
      <c r="H39" s="208">
        <v>3039</v>
      </c>
      <c r="I39" s="208">
        <v>1769</v>
      </c>
      <c r="J39" s="290"/>
      <c r="K39" s="167"/>
    </row>
    <row r="40" spans="1:11" s="195" customFormat="1" ht="9.75" customHeight="1">
      <c r="A40" s="193"/>
      <c r="B40" s="194"/>
      <c r="C40" s="711"/>
      <c r="D40" s="571" t="s">
        <v>261</v>
      </c>
      <c r="E40" s="208">
        <v>41</v>
      </c>
      <c r="F40" s="208">
        <v>30</v>
      </c>
      <c r="G40" s="208">
        <v>32</v>
      </c>
      <c r="H40" s="208">
        <v>9</v>
      </c>
      <c r="I40" s="208">
        <v>66</v>
      </c>
      <c r="J40" s="290"/>
      <c r="K40" s="167"/>
    </row>
    <row r="41" spans="1:11" s="195" customFormat="1" ht="9.75" customHeight="1">
      <c r="A41" s="193"/>
      <c r="B41" s="194"/>
      <c r="C41" s="711"/>
      <c r="D41" s="571" t="s">
        <v>262</v>
      </c>
      <c r="E41" s="208">
        <v>71</v>
      </c>
      <c r="F41" s="208">
        <v>191</v>
      </c>
      <c r="G41" s="208">
        <v>219</v>
      </c>
      <c r="H41" s="208">
        <v>78</v>
      </c>
      <c r="I41" s="208">
        <v>65</v>
      </c>
      <c r="J41" s="290"/>
      <c r="K41" s="167"/>
    </row>
    <row r="42" spans="1:11" s="209" customFormat="1" ht="9" customHeight="1">
      <c r="A42" s="211"/>
      <c r="B42" s="212"/>
      <c r="C42" s="572" t="s">
        <v>255</v>
      </c>
      <c r="D42" s="292"/>
      <c r="E42" s="213"/>
      <c r="F42" s="213"/>
      <c r="G42" s="213"/>
      <c r="H42" s="213"/>
      <c r="I42" s="213"/>
      <c r="J42" s="293"/>
      <c r="K42" s="199"/>
    </row>
    <row r="43" spans="1:11" ht="10.5" customHeight="1">
      <c r="A43" s="165"/>
      <c r="B43" s="167"/>
      <c r="C43" s="711" t="s">
        <v>252</v>
      </c>
      <c r="D43" s="168"/>
      <c r="E43" s="208">
        <v>91</v>
      </c>
      <c r="F43" s="208">
        <v>92</v>
      </c>
      <c r="G43" s="208">
        <v>123</v>
      </c>
      <c r="H43" s="208">
        <v>106</v>
      </c>
      <c r="I43" s="208">
        <v>61</v>
      </c>
      <c r="J43" s="290"/>
      <c r="K43" s="167"/>
    </row>
    <row r="44" spans="1:11" s="195" customFormat="1" ht="12" customHeight="1">
      <c r="A44" s="193"/>
      <c r="B44" s="194"/>
      <c r="C44" s="711" t="s">
        <v>253</v>
      </c>
      <c r="D44" s="168"/>
      <c r="E44" s="208">
        <v>4781</v>
      </c>
      <c r="F44" s="208">
        <v>3822</v>
      </c>
      <c r="G44" s="208">
        <v>4569</v>
      </c>
      <c r="H44" s="208">
        <v>4019</v>
      </c>
      <c r="I44" s="208">
        <v>2313</v>
      </c>
      <c r="J44" s="290"/>
      <c r="K44" s="167"/>
    </row>
    <row r="45" spans="1:11" s="195" customFormat="1" ht="12" customHeight="1">
      <c r="A45" s="193"/>
      <c r="B45" s="194"/>
      <c r="C45" s="711" t="s">
        <v>269</v>
      </c>
      <c r="D45" s="294"/>
      <c r="E45" s="208">
        <v>1082</v>
      </c>
      <c r="F45" s="208">
        <v>1036</v>
      </c>
      <c r="G45" s="208">
        <v>1001</v>
      </c>
      <c r="H45" s="208">
        <v>1253</v>
      </c>
      <c r="I45" s="208">
        <v>461</v>
      </c>
      <c r="J45" s="290"/>
      <c r="K45" s="167"/>
    </row>
    <row r="46" spans="1:11" s="195" customFormat="1" ht="11.25" customHeight="1">
      <c r="A46" s="193"/>
      <c r="B46" s="194"/>
      <c r="C46" s="711" t="s">
        <v>268</v>
      </c>
      <c r="D46" s="863"/>
      <c r="E46" s="864">
        <f>1033+15+34</f>
        <v>1082</v>
      </c>
      <c r="F46" s="864">
        <f>944+13+79</f>
        <v>1036</v>
      </c>
      <c r="G46" s="864">
        <f>826+24+151</f>
        <v>1001</v>
      </c>
      <c r="H46" s="864">
        <f>1197+7+49</f>
        <v>1253</v>
      </c>
      <c r="I46" s="864">
        <f>400+2+59</f>
        <v>461</v>
      </c>
      <c r="J46" s="290"/>
      <c r="K46" s="167"/>
    </row>
    <row r="47" spans="1:11" s="209" customFormat="1" ht="9" customHeight="1">
      <c r="A47" s="211"/>
      <c r="B47" s="212"/>
      <c r="C47" s="572" t="s">
        <v>256</v>
      </c>
      <c r="D47" s="865"/>
      <c r="E47" s="865"/>
      <c r="F47" s="865"/>
      <c r="G47" s="865"/>
      <c r="H47" s="865"/>
      <c r="I47" s="865"/>
      <c r="J47" s="293"/>
      <c r="K47" s="199"/>
    </row>
    <row r="48" spans="1:11" ht="10.5" customHeight="1">
      <c r="A48" s="165"/>
      <c r="B48" s="167"/>
      <c r="C48" s="711" t="s">
        <v>252</v>
      </c>
      <c r="D48" s="866"/>
      <c r="E48" s="864">
        <v>41</v>
      </c>
      <c r="F48" s="864">
        <v>39</v>
      </c>
      <c r="G48" s="864">
        <v>65</v>
      </c>
      <c r="H48" s="864">
        <v>35</v>
      </c>
      <c r="I48" s="864">
        <v>23</v>
      </c>
      <c r="J48" s="290"/>
      <c r="K48" s="167"/>
    </row>
    <row r="49" spans="1:11" s="195" customFormat="1" ht="10.5" customHeight="1">
      <c r="A49" s="193"/>
      <c r="B49" s="194"/>
      <c r="C49" s="711" t="s">
        <v>253</v>
      </c>
      <c r="D49" s="168"/>
      <c r="E49" s="208">
        <v>809</v>
      </c>
      <c r="F49" s="208">
        <v>1058</v>
      </c>
      <c r="G49" s="208">
        <v>1629</v>
      </c>
      <c r="H49" s="208">
        <v>1216</v>
      </c>
      <c r="I49" s="208">
        <v>1406</v>
      </c>
      <c r="J49" s="290"/>
      <c r="K49" s="167"/>
    </row>
    <row r="50" spans="1:11" s="195" customFormat="1" ht="12" customHeight="1">
      <c r="A50" s="193"/>
      <c r="B50" s="194"/>
      <c r="C50" s="711" t="s">
        <v>269</v>
      </c>
      <c r="D50" s="294"/>
      <c r="E50" s="208">
        <v>293</v>
      </c>
      <c r="F50" s="208">
        <v>333</v>
      </c>
      <c r="G50" s="208">
        <v>461</v>
      </c>
      <c r="H50" s="208">
        <v>219</v>
      </c>
      <c r="I50" s="208">
        <v>213</v>
      </c>
      <c r="J50" s="290"/>
      <c r="K50" s="167"/>
    </row>
    <row r="51" spans="1:11" s="195" customFormat="1" ht="12" customHeight="1">
      <c r="A51" s="193"/>
      <c r="B51" s="194"/>
      <c r="C51" s="711" t="s">
        <v>268</v>
      </c>
      <c r="D51" s="294"/>
      <c r="E51" s="189">
        <f>273+8+12</f>
        <v>293</v>
      </c>
      <c r="F51" s="189">
        <f>282+51</f>
        <v>333</v>
      </c>
      <c r="G51" s="189">
        <f>431+5+25</f>
        <v>461</v>
      </c>
      <c r="H51" s="189">
        <f>210+9</f>
        <v>219</v>
      </c>
      <c r="I51" s="189">
        <f>146+63+4</f>
        <v>213</v>
      </c>
      <c r="J51" s="290"/>
      <c r="K51" s="167"/>
    </row>
    <row r="52" spans="1:11" s="209" customFormat="1" ht="9" customHeight="1">
      <c r="A52" s="211"/>
      <c r="B52" s="212"/>
      <c r="C52" s="572" t="s">
        <v>257</v>
      </c>
      <c r="D52" s="292"/>
      <c r="E52" s="210"/>
      <c r="F52" s="210"/>
      <c r="G52" s="210"/>
      <c r="H52" s="210"/>
      <c r="I52" s="210"/>
      <c r="J52" s="293"/>
      <c r="K52" s="199"/>
    </row>
    <row r="53" spans="1:11" ht="10.5" customHeight="1">
      <c r="A53" s="165"/>
      <c r="B53" s="167"/>
      <c r="C53" s="711" t="s">
        <v>252</v>
      </c>
      <c r="D53" s="168"/>
      <c r="E53" s="208">
        <v>90</v>
      </c>
      <c r="F53" s="208">
        <v>127</v>
      </c>
      <c r="G53" s="208">
        <v>164</v>
      </c>
      <c r="H53" s="208">
        <v>141</v>
      </c>
      <c r="I53" s="208">
        <v>107</v>
      </c>
      <c r="J53" s="290"/>
      <c r="K53" s="167"/>
    </row>
    <row r="54" spans="1:11" s="195" customFormat="1" ht="10.5" customHeight="1">
      <c r="A54" s="193"/>
      <c r="B54" s="194"/>
      <c r="C54" s="711" t="s">
        <v>253</v>
      </c>
      <c r="D54" s="168"/>
      <c r="E54" s="208">
        <v>12968</v>
      </c>
      <c r="F54" s="208">
        <v>8654</v>
      </c>
      <c r="G54" s="208">
        <v>24331</v>
      </c>
      <c r="H54" s="208">
        <v>14170</v>
      </c>
      <c r="I54" s="208">
        <v>19522</v>
      </c>
      <c r="J54" s="290"/>
      <c r="K54" s="167"/>
    </row>
    <row r="55" spans="1:11" s="195" customFormat="1" ht="12" customHeight="1">
      <c r="A55" s="193"/>
      <c r="B55" s="194"/>
      <c r="C55" s="711" t="s">
        <v>269</v>
      </c>
      <c r="D55" s="294"/>
      <c r="E55" s="208">
        <v>922</v>
      </c>
      <c r="F55" s="208">
        <v>1531</v>
      </c>
      <c r="G55" s="208">
        <v>2097</v>
      </c>
      <c r="H55" s="208">
        <v>1403</v>
      </c>
      <c r="I55" s="208">
        <v>1188</v>
      </c>
      <c r="J55" s="290"/>
      <c r="K55" s="167"/>
    </row>
    <row r="56" spans="1:11" s="195" customFormat="1" ht="12" customHeight="1">
      <c r="A56" s="193"/>
      <c r="B56" s="194"/>
      <c r="C56" s="711" t="s">
        <v>268</v>
      </c>
      <c r="D56" s="294"/>
      <c r="E56" s="189">
        <f>891+6+25</f>
        <v>922</v>
      </c>
      <c r="F56" s="189">
        <f>1465+17+49</f>
        <v>1531</v>
      </c>
      <c r="G56" s="189">
        <f>2051+3+43</f>
        <v>2097</v>
      </c>
      <c r="H56" s="189">
        <f>1372+2+9</f>
        <v>1383</v>
      </c>
      <c r="I56" s="189">
        <f>1187+1</f>
        <v>1188</v>
      </c>
      <c r="J56" s="290"/>
      <c r="K56" s="167"/>
    </row>
    <row r="57" spans="1:11" s="209" customFormat="1" ht="9" customHeight="1">
      <c r="A57" s="211"/>
      <c r="B57" s="212"/>
      <c r="C57" s="572" t="s">
        <v>258</v>
      </c>
      <c r="D57" s="292"/>
      <c r="E57" s="210"/>
      <c r="F57" s="210"/>
      <c r="G57" s="210"/>
      <c r="H57" s="210"/>
      <c r="I57" s="210"/>
      <c r="J57" s="293"/>
      <c r="K57" s="199"/>
    </row>
    <row r="58" spans="1:11" ht="10.5" customHeight="1">
      <c r="A58" s="165"/>
      <c r="B58" s="167"/>
      <c r="C58" s="711" t="s">
        <v>252</v>
      </c>
      <c r="D58" s="168"/>
      <c r="E58" s="208">
        <v>4</v>
      </c>
      <c r="F58" s="208">
        <v>6</v>
      </c>
      <c r="G58" s="208">
        <v>5</v>
      </c>
      <c r="H58" s="208">
        <v>12</v>
      </c>
      <c r="I58" s="208">
        <v>4</v>
      </c>
      <c r="J58" s="290"/>
      <c r="K58" s="167"/>
    </row>
    <row r="59" spans="1:11" s="195" customFormat="1" ht="10.5" customHeight="1">
      <c r="A59" s="193"/>
      <c r="B59" s="194"/>
      <c r="C59" s="711" t="s">
        <v>253</v>
      </c>
      <c r="D59" s="168"/>
      <c r="E59" s="208">
        <v>92</v>
      </c>
      <c r="F59" s="208">
        <v>139</v>
      </c>
      <c r="G59" s="208">
        <v>83</v>
      </c>
      <c r="H59" s="208">
        <v>464</v>
      </c>
      <c r="I59" s="208">
        <v>51</v>
      </c>
      <c r="J59" s="290"/>
      <c r="K59" s="167"/>
    </row>
    <row r="60" spans="1:11" s="195" customFormat="1" ht="12" customHeight="1">
      <c r="A60" s="193"/>
      <c r="B60" s="194"/>
      <c r="C60" s="711" t="s">
        <v>269</v>
      </c>
      <c r="D60" s="294"/>
      <c r="E60" s="208">
        <v>60</v>
      </c>
      <c r="F60" s="208">
        <v>63</v>
      </c>
      <c r="G60" s="208">
        <v>47</v>
      </c>
      <c r="H60" s="208">
        <v>214</v>
      </c>
      <c r="I60" s="208">
        <v>14</v>
      </c>
      <c r="J60" s="290"/>
      <c r="K60" s="167"/>
    </row>
    <row r="61" spans="1:11" s="195" customFormat="1" ht="12" customHeight="1">
      <c r="A61" s="193"/>
      <c r="B61" s="194"/>
      <c r="C61" s="711" t="s">
        <v>268</v>
      </c>
      <c r="D61" s="294"/>
      <c r="E61" s="208">
        <v>60</v>
      </c>
      <c r="F61" s="208">
        <f>51+12</f>
        <v>63</v>
      </c>
      <c r="G61" s="208">
        <v>47</v>
      </c>
      <c r="H61" s="208">
        <v>214</v>
      </c>
      <c r="I61" s="208">
        <v>14</v>
      </c>
      <c r="J61" s="290"/>
      <c r="K61" s="167"/>
    </row>
    <row r="62" spans="1:11" s="209" customFormat="1" ht="9" customHeight="1">
      <c r="A62" s="211"/>
      <c r="B62" s="212"/>
      <c r="C62" s="572" t="s">
        <v>259</v>
      </c>
      <c r="D62" s="292"/>
      <c r="E62" s="210"/>
      <c r="F62" s="210"/>
      <c r="G62" s="210"/>
      <c r="H62" s="210"/>
      <c r="I62" s="210"/>
      <c r="J62" s="293"/>
      <c r="K62" s="199"/>
    </row>
    <row r="63" spans="1:11" ht="10.5" customHeight="1">
      <c r="A63" s="165"/>
      <c r="B63" s="167"/>
      <c r="C63" s="711" t="s">
        <v>252</v>
      </c>
      <c r="D63" s="168"/>
      <c r="E63" s="208">
        <v>7</v>
      </c>
      <c r="F63" s="208">
        <v>8</v>
      </c>
      <c r="G63" s="208">
        <v>22</v>
      </c>
      <c r="H63" s="208">
        <v>10</v>
      </c>
      <c r="I63" s="208">
        <v>4</v>
      </c>
      <c r="J63" s="290"/>
      <c r="K63" s="167"/>
    </row>
    <row r="64" spans="1:11" s="195" customFormat="1" ht="10.5" customHeight="1">
      <c r="A64" s="193"/>
      <c r="B64" s="194"/>
      <c r="C64" s="711" t="s">
        <v>253</v>
      </c>
      <c r="D64" s="168"/>
      <c r="E64" s="208">
        <v>97</v>
      </c>
      <c r="F64" s="208">
        <v>260</v>
      </c>
      <c r="G64" s="208">
        <v>580</v>
      </c>
      <c r="H64" s="208">
        <v>100</v>
      </c>
      <c r="I64" s="208">
        <v>28</v>
      </c>
      <c r="J64" s="290"/>
      <c r="K64" s="167"/>
    </row>
    <row r="65" spans="1:23" s="195" customFormat="1" ht="12" customHeight="1">
      <c r="A65" s="193"/>
      <c r="B65" s="194"/>
      <c r="C65" s="711" t="s">
        <v>269</v>
      </c>
      <c r="D65" s="294"/>
      <c r="E65" s="208">
        <v>46</v>
      </c>
      <c r="F65" s="208">
        <v>43</v>
      </c>
      <c r="G65" s="208">
        <v>157</v>
      </c>
      <c r="H65" s="208">
        <v>57</v>
      </c>
      <c r="I65" s="208">
        <v>24</v>
      </c>
      <c r="J65" s="290"/>
      <c r="K65" s="167"/>
    </row>
    <row r="66" spans="1:23" s="195" customFormat="1" ht="12" customHeight="1">
      <c r="A66" s="193"/>
      <c r="B66" s="194"/>
      <c r="C66" s="711" t="s">
        <v>268</v>
      </c>
      <c r="D66" s="294"/>
      <c r="E66" s="208">
        <f>34+12</f>
        <v>46</v>
      </c>
      <c r="F66" s="208">
        <v>43</v>
      </c>
      <c r="G66" s="208">
        <v>157</v>
      </c>
      <c r="H66" s="208">
        <f>46+11</f>
        <v>57</v>
      </c>
      <c r="I66" s="208">
        <f>22+2</f>
        <v>24</v>
      </c>
      <c r="J66" s="290"/>
      <c r="K66" s="167"/>
    </row>
    <row r="67" spans="1:23" ht="6.75" customHeight="1">
      <c r="A67" s="165"/>
      <c r="B67" s="167"/>
      <c r="C67" s="112"/>
      <c r="D67" s="1518"/>
      <c r="E67" s="1518"/>
      <c r="F67" s="1518"/>
      <c r="G67" s="1518"/>
      <c r="H67" s="710"/>
      <c r="I67" s="710"/>
      <c r="J67" s="290"/>
      <c r="K67" s="175"/>
      <c r="L67" s="190"/>
      <c r="M67" s="1524"/>
      <c r="N67" s="1524"/>
      <c r="O67" s="1524"/>
      <c r="P67" s="676"/>
      <c r="Q67" s="676"/>
      <c r="R67" s="676"/>
      <c r="S67" s="676"/>
      <c r="T67" s="676"/>
      <c r="U67" s="676"/>
      <c r="V67" s="676"/>
      <c r="W67" s="676" t="s">
        <v>71</v>
      </c>
    </row>
    <row r="68" spans="1:23" ht="13.5" customHeight="1">
      <c r="A68" s="165"/>
      <c r="B68" s="167"/>
      <c r="C68" s="295" t="s">
        <v>194</v>
      </c>
      <c r="D68" s="296"/>
      <c r="E68" s="296"/>
      <c r="F68" s="296"/>
      <c r="G68" s="296"/>
      <c r="H68" s="296"/>
      <c r="I68" s="297"/>
      <c r="J68" s="290"/>
      <c r="K68" s="204"/>
      <c r="L68" s="204"/>
      <c r="M68" s="204"/>
      <c r="N68" s="204"/>
      <c r="O68" s="204"/>
      <c r="P68" s="204"/>
      <c r="Q68" s="204"/>
      <c r="R68" s="204"/>
      <c r="S68" s="204"/>
      <c r="T68" s="204"/>
      <c r="U68" s="204"/>
      <c r="V68" s="204"/>
      <c r="W68" s="204"/>
    </row>
    <row r="69" spans="1:23" ht="3.75" customHeight="1">
      <c r="A69" s="165"/>
      <c r="B69" s="167"/>
      <c r="C69" s="206"/>
      <c r="D69" s="205"/>
      <c r="E69" s="204"/>
      <c r="F69" s="204"/>
      <c r="G69" s="204"/>
      <c r="H69" s="204"/>
      <c r="I69" s="204"/>
      <c r="J69" s="290"/>
      <c r="K69" s="204"/>
      <c r="L69" s="204"/>
      <c r="M69" s="204"/>
      <c r="N69" s="204"/>
      <c r="O69" s="204"/>
      <c r="P69" s="204"/>
      <c r="Q69" s="204"/>
      <c r="R69" s="204"/>
      <c r="S69" s="204"/>
      <c r="T69" s="204"/>
      <c r="U69" s="204"/>
      <c r="V69" s="204"/>
      <c r="W69" s="204"/>
    </row>
    <row r="70" spans="1:23" ht="12.75" customHeight="1">
      <c r="A70" s="165"/>
      <c r="B70" s="167"/>
      <c r="C70" s="1516" t="s">
        <v>168</v>
      </c>
      <c r="D70" s="1517"/>
      <c r="E70" s="111">
        <v>2008</v>
      </c>
      <c r="F70" s="111">
        <v>2009</v>
      </c>
      <c r="G70" s="111">
        <v>2010</v>
      </c>
      <c r="H70" s="111">
        <v>2011</v>
      </c>
      <c r="I70" s="111">
        <v>2012</v>
      </c>
      <c r="J70" s="290"/>
      <c r="K70" s="167"/>
      <c r="L70" s="541"/>
      <c r="M70" s="541"/>
      <c r="N70" s="541"/>
      <c r="O70" s="541"/>
      <c r="P70" s="541"/>
      <c r="Q70" s="541"/>
      <c r="R70" s="541"/>
      <c r="S70" s="541"/>
      <c r="T70" s="541"/>
      <c r="U70" s="541"/>
      <c r="V70" s="541"/>
      <c r="W70" s="541"/>
    </row>
    <row r="71" spans="1:23" ht="11.25" customHeight="1">
      <c r="A71" s="165"/>
      <c r="B71" s="167"/>
      <c r="C71" s="711" t="s">
        <v>252</v>
      </c>
      <c r="D71" s="711"/>
      <c r="E71" s="188">
        <v>231</v>
      </c>
      <c r="F71" s="188">
        <v>379</v>
      </c>
      <c r="G71" s="188">
        <v>294</v>
      </c>
      <c r="H71" s="188">
        <v>641</v>
      </c>
      <c r="I71" s="188">
        <v>1129</v>
      </c>
      <c r="J71" s="290"/>
      <c r="K71" s="167"/>
      <c r="L71" s="541"/>
      <c r="M71" s="541"/>
      <c r="N71" s="541"/>
      <c r="O71" s="541"/>
      <c r="P71" s="541"/>
      <c r="Q71" s="541"/>
      <c r="R71" s="541"/>
      <c r="S71" s="541"/>
      <c r="T71" s="541"/>
      <c r="U71" s="541"/>
      <c r="V71" s="541"/>
      <c r="W71" s="541"/>
    </row>
    <row r="72" spans="1:23" ht="10.5" customHeight="1">
      <c r="A72" s="165"/>
      <c r="B72" s="167"/>
      <c r="C72" s="711" t="s">
        <v>253</v>
      </c>
      <c r="D72" s="711"/>
      <c r="E72" s="188">
        <v>15312</v>
      </c>
      <c r="F72" s="188">
        <v>37591</v>
      </c>
      <c r="G72" s="188">
        <v>22480</v>
      </c>
      <c r="H72" s="188">
        <v>34777</v>
      </c>
      <c r="I72" s="188">
        <v>82555</v>
      </c>
      <c r="J72" s="290"/>
      <c r="K72" s="167"/>
    </row>
    <row r="73" spans="1:23" ht="12" customHeight="1">
      <c r="A73" s="165"/>
      <c r="B73" s="167"/>
      <c r="C73" s="711" t="s">
        <v>269</v>
      </c>
      <c r="D73" s="294"/>
      <c r="E73" s="188">
        <v>3743</v>
      </c>
      <c r="F73" s="188">
        <v>5814</v>
      </c>
      <c r="G73" s="188">
        <v>3729</v>
      </c>
      <c r="H73" s="188">
        <v>6922</v>
      </c>
      <c r="I73" s="188">
        <v>11183</v>
      </c>
      <c r="J73" s="290"/>
      <c r="K73" s="167"/>
    </row>
    <row r="74" spans="1:23" ht="12" customHeight="1">
      <c r="A74" s="165"/>
      <c r="B74" s="167"/>
      <c r="C74" s="711" t="s">
        <v>268</v>
      </c>
      <c r="D74" s="294"/>
      <c r="E74" s="188">
        <f t="shared" ref="E74:I74" si="0">SUM(E75:E77)</f>
        <v>3745</v>
      </c>
      <c r="F74" s="188">
        <f t="shared" si="0"/>
        <v>5779</v>
      </c>
      <c r="G74" s="188">
        <f t="shared" si="0"/>
        <v>3729</v>
      </c>
      <c r="H74" s="188">
        <f t="shared" si="0"/>
        <v>6923</v>
      </c>
      <c r="I74" s="188">
        <f t="shared" si="0"/>
        <v>11176</v>
      </c>
      <c r="J74" s="290"/>
      <c r="K74" s="167"/>
    </row>
    <row r="75" spans="1:23" ht="10.5" customHeight="1">
      <c r="A75" s="165"/>
      <c r="B75" s="167"/>
      <c r="C75" s="112"/>
      <c r="D75" s="197" t="s">
        <v>260</v>
      </c>
      <c r="E75" s="189">
        <v>3538</v>
      </c>
      <c r="F75" s="189">
        <v>5522</v>
      </c>
      <c r="G75" s="189">
        <v>3462</v>
      </c>
      <c r="H75" s="189">
        <v>6526</v>
      </c>
      <c r="I75" s="189">
        <v>10488</v>
      </c>
      <c r="J75" s="290"/>
      <c r="K75" s="167"/>
    </row>
    <row r="76" spans="1:23" ht="10.5" customHeight="1">
      <c r="A76" s="165"/>
      <c r="B76" s="167"/>
      <c r="C76" s="112"/>
      <c r="D76" s="197" t="s">
        <v>261</v>
      </c>
      <c r="E76" s="189">
        <v>167</v>
      </c>
      <c r="F76" s="189">
        <v>208</v>
      </c>
      <c r="G76" s="189">
        <v>73</v>
      </c>
      <c r="H76" s="189">
        <v>224</v>
      </c>
      <c r="I76" s="189">
        <v>104</v>
      </c>
      <c r="J76" s="290"/>
      <c r="K76" s="167"/>
    </row>
    <row r="77" spans="1:23" ht="10.5" customHeight="1">
      <c r="A77" s="165"/>
      <c r="B77" s="167"/>
      <c r="C77" s="112"/>
      <c r="D77" s="197" t="s">
        <v>262</v>
      </c>
      <c r="E77" s="189">
        <v>40</v>
      </c>
      <c r="F77" s="189">
        <v>49</v>
      </c>
      <c r="G77" s="189">
        <v>194</v>
      </c>
      <c r="H77" s="189">
        <v>173</v>
      </c>
      <c r="I77" s="189">
        <v>584</v>
      </c>
      <c r="J77" s="290"/>
      <c r="K77" s="167"/>
    </row>
    <row r="78" spans="1:23" s="200" customFormat="1" ht="9.75" customHeight="1">
      <c r="A78" s="198"/>
      <c r="B78" s="199"/>
      <c r="C78" s="1521" t="s">
        <v>263</v>
      </c>
      <c r="D78" s="1522"/>
      <c r="E78" s="1522"/>
      <c r="F78" s="1522"/>
      <c r="G78" s="1522"/>
      <c r="H78" s="1522"/>
      <c r="I78" s="1522"/>
      <c r="J78" s="290"/>
      <c r="K78" s="199"/>
      <c r="L78" s="717"/>
    </row>
    <row r="79" spans="1:23" ht="12" customHeight="1">
      <c r="A79" s="165"/>
      <c r="B79" s="167"/>
      <c r="C79" s="196" t="s">
        <v>444</v>
      </c>
      <c r="D79" s="711"/>
      <c r="E79" s="298" t="s">
        <v>107</v>
      </c>
      <c r="F79" s="712"/>
      <c r="G79" s="712"/>
      <c r="H79" s="203"/>
      <c r="I79" s="203"/>
      <c r="J79" s="290"/>
      <c r="K79" s="167"/>
      <c r="L79" s="716"/>
    </row>
    <row r="80" spans="1:23" ht="17.25" customHeight="1">
      <c r="A80" s="165"/>
      <c r="B80" s="167"/>
      <c r="C80" s="1523" t="s">
        <v>402</v>
      </c>
      <c r="D80" s="1523"/>
      <c r="E80" s="1523"/>
      <c r="F80" s="1523"/>
      <c r="G80" s="1523"/>
      <c r="H80" s="1523"/>
      <c r="I80" s="1523"/>
      <c r="J80" s="290"/>
      <c r="K80" s="167"/>
      <c r="L80" s="716"/>
    </row>
    <row r="81" spans="1:12" ht="13.5" customHeight="1">
      <c r="A81" s="165"/>
      <c r="B81" s="167"/>
      <c r="C81" s="541"/>
      <c r="D81" s="167"/>
      <c r="E81" s="219"/>
      <c r="F81" s="1458">
        <v>41821</v>
      </c>
      <c r="G81" s="1458"/>
      <c r="H81" s="1458"/>
      <c r="I81" s="1458"/>
      <c r="J81" s="484">
        <v>9</v>
      </c>
      <c r="K81" s="167"/>
      <c r="L81" s="716"/>
    </row>
    <row r="82" spans="1:12" ht="15" customHeight="1">
      <c r="B82" s="541"/>
    </row>
    <row r="83" spans="1:12">
      <c r="B83" s="541"/>
      <c r="D83" s="166" t="s">
        <v>34</v>
      </c>
    </row>
    <row r="84" spans="1:12">
      <c r="B84" s="541"/>
    </row>
    <row r="85" spans="1:12">
      <c r="B85" s="541"/>
    </row>
    <row r="86" spans="1:12">
      <c r="B86" s="541"/>
    </row>
    <row r="87" spans="1:12">
      <c r="B87" s="541"/>
    </row>
    <row r="92" spans="1:12" ht="8.25" customHeight="1"/>
    <row r="94" spans="1:12" ht="9" customHeight="1">
      <c r="J94" s="184"/>
    </row>
    <row r="95" spans="1:12" ht="8.25" customHeight="1">
      <c r="J95" s="709"/>
    </row>
    <row r="96" spans="1:12" ht="9.75" customHeight="1"/>
  </sheetData>
  <mergeCells count="12">
    <mergeCell ref="C78:I78"/>
    <mergeCell ref="C80:I80"/>
    <mergeCell ref="F81:I81"/>
    <mergeCell ref="M67:O67"/>
    <mergeCell ref="C70:D70"/>
    <mergeCell ref="H6:I6"/>
    <mergeCell ref="C7:D7"/>
    <mergeCell ref="C33:D33"/>
    <mergeCell ref="D67:G67"/>
    <mergeCell ref="B1:D1"/>
    <mergeCell ref="C5:D6"/>
    <mergeCell ref="E6:G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Folha6">
    <tabColor theme="5"/>
  </sheetPr>
  <dimension ref="A1:AI91"/>
  <sheetViews>
    <sheetView showRuler="0" zoomScaleNormal="100" workbookViewId="0"/>
  </sheetViews>
  <sheetFormatPr defaultRowHeight="12.75"/>
  <cols>
    <col min="1" max="1" width="1" style="125" customWidth="1"/>
    <col min="2" max="2" width="2.5703125" style="125" customWidth="1"/>
    <col min="3" max="3" width="1" style="125" customWidth="1"/>
    <col min="4" max="4" width="30.42578125" style="125" customWidth="1"/>
    <col min="5" max="17" width="5" style="125" customWidth="1"/>
    <col min="18" max="18" width="2.5703125" style="125" customWidth="1"/>
    <col min="19" max="19" width="1" style="125" customWidth="1"/>
    <col min="20" max="21" width="9.140625" style="125"/>
    <col min="22" max="22" width="17.85546875" style="125" customWidth="1"/>
    <col min="23" max="16384" width="9.140625" style="125"/>
  </cols>
  <sheetData>
    <row r="1" spans="1:21" ht="13.5" customHeight="1">
      <c r="A1" s="4"/>
      <c r="B1" s="8"/>
      <c r="C1" s="8"/>
      <c r="D1" s="1529" t="s">
        <v>374</v>
      </c>
      <c r="E1" s="1529"/>
      <c r="F1" s="1529"/>
      <c r="G1" s="1529"/>
      <c r="H1" s="1529"/>
      <c r="I1" s="1529"/>
      <c r="J1" s="1529"/>
      <c r="K1" s="1529"/>
      <c r="L1" s="1529"/>
      <c r="M1" s="1529"/>
      <c r="N1" s="1529"/>
      <c r="O1" s="1529"/>
      <c r="P1" s="1529"/>
      <c r="Q1" s="1529"/>
      <c r="R1" s="1529"/>
      <c r="S1" s="4"/>
    </row>
    <row r="2" spans="1:21" ht="6" customHeight="1">
      <c r="A2" s="4"/>
      <c r="B2" s="1530"/>
      <c r="C2" s="1531"/>
      <c r="D2" s="1532"/>
      <c r="E2" s="8"/>
      <c r="F2" s="8"/>
      <c r="G2" s="8"/>
      <c r="H2" s="8"/>
      <c r="I2" s="8"/>
      <c r="J2" s="8"/>
      <c r="K2" s="8"/>
      <c r="L2" s="8"/>
      <c r="M2" s="8"/>
      <c r="N2" s="8"/>
      <c r="O2" s="8"/>
      <c r="P2" s="8"/>
      <c r="Q2" s="8"/>
      <c r="R2" s="8"/>
      <c r="S2" s="4"/>
    </row>
    <row r="3" spans="1:21" ht="13.5" customHeight="1" thickBot="1">
      <c r="A3" s="4"/>
      <c r="B3" s="283"/>
      <c r="C3" s="8"/>
      <c r="D3" s="8"/>
      <c r="E3" s="732"/>
      <c r="F3" s="732"/>
      <c r="G3" s="732"/>
      <c r="H3" s="732"/>
      <c r="I3" s="644"/>
      <c r="J3" s="732"/>
      <c r="K3" s="732"/>
      <c r="L3" s="732"/>
      <c r="M3" s="732"/>
      <c r="N3" s="732"/>
      <c r="O3" s="732"/>
      <c r="P3" s="732"/>
      <c r="Q3" s="732" t="s">
        <v>74</v>
      </c>
      <c r="R3" s="8"/>
      <c r="S3" s="4"/>
    </row>
    <row r="4" spans="1:21" s="12" customFormat="1" ht="13.5" customHeight="1" thickBot="1">
      <c r="A4" s="11"/>
      <c r="B4" s="282"/>
      <c r="C4" s="480" t="s">
        <v>229</v>
      </c>
      <c r="D4" s="645"/>
      <c r="E4" s="645"/>
      <c r="F4" s="645"/>
      <c r="G4" s="645"/>
      <c r="H4" s="645"/>
      <c r="I4" s="645"/>
      <c r="J4" s="645"/>
      <c r="K4" s="645"/>
      <c r="L4" s="645"/>
      <c r="M4" s="645"/>
      <c r="N4" s="645"/>
      <c r="O4" s="645"/>
      <c r="P4" s="645"/>
      <c r="Q4" s="646"/>
      <c r="R4" s="8"/>
      <c r="S4" s="11"/>
    </row>
    <row r="5" spans="1:21" ht="4.5" customHeight="1">
      <c r="A5" s="4"/>
      <c r="B5" s="283"/>
      <c r="C5" s="1533" t="s">
        <v>79</v>
      </c>
      <c r="D5" s="1533"/>
      <c r="E5" s="1534"/>
      <c r="F5" s="1534"/>
      <c r="G5" s="1534"/>
      <c r="H5" s="1534"/>
      <c r="I5" s="1534"/>
      <c r="J5" s="1534"/>
      <c r="K5" s="1534"/>
      <c r="L5" s="1534"/>
      <c r="M5" s="1534"/>
      <c r="N5" s="1534"/>
      <c r="O5" s="736"/>
      <c r="P5" s="736"/>
      <c r="Q5" s="736"/>
      <c r="R5" s="8"/>
      <c r="S5" s="4"/>
    </row>
    <row r="6" spans="1:21" ht="12" customHeight="1">
      <c r="A6" s="4"/>
      <c r="B6" s="283"/>
      <c r="C6" s="1533"/>
      <c r="D6" s="1533"/>
      <c r="E6" s="1535" t="str">
        <f>+'11desemprego_IEFP'!E6:O6</f>
        <v>2013</v>
      </c>
      <c r="F6" s="1535"/>
      <c r="G6" s="1535"/>
      <c r="H6" s="1535"/>
      <c r="I6" s="1535"/>
      <c r="J6" s="1535"/>
      <c r="K6" s="1535"/>
      <c r="L6" s="1535" t="str">
        <f>+'11desemprego_IEFP'!L6</f>
        <v>2014</v>
      </c>
      <c r="M6" s="1535"/>
      <c r="N6" s="1535"/>
      <c r="O6" s="1535"/>
      <c r="P6" s="1535"/>
      <c r="Q6" s="1535"/>
      <c r="R6" s="8"/>
      <c r="S6" s="4"/>
    </row>
    <row r="7" spans="1:21">
      <c r="A7" s="4"/>
      <c r="B7" s="283"/>
      <c r="C7" s="739"/>
      <c r="D7" s="739"/>
      <c r="E7" s="733" t="s">
        <v>101</v>
      </c>
      <c r="F7" s="860" t="s">
        <v>100</v>
      </c>
      <c r="G7" s="860" t="s">
        <v>99</v>
      </c>
      <c r="H7" s="860" t="s">
        <v>98</v>
      </c>
      <c r="I7" s="860" t="s">
        <v>97</v>
      </c>
      <c r="J7" s="860" t="s">
        <v>96</v>
      </c>
      <c r="K7" s="860" t="s">
        <v>95</v>
      </c>
      <c r="L7" s="860" t="s">
        <v>94</v>
      </c>
      <c r="M7" s="860" t="s">
        <v>105</v>
      </c>
      <c r="N7" s="860" t="s">
        <v>104</v>
      </c>
      <c r="O7" s="860" t="s">
        <v>103</v>
      </c>
      <c r="P7" s="860" t="s">
        <v>102</v>
      </c>
      <c r="Q7" s="860" t="s">
        <v>101</v>
      </c>
      <c r="R7" s="736"/>
      <c r="S7" s="4"/>
    </row>
    <row r="8" spans="1:21" s="632" customFormat="1" ht="15" customHeight="1">
      <c r="A8" s="124"/>
      <c r="B8" s="284"/>
      <c r="C8" s="1528" t="s">
        <v>69</v>
      </c>
      <c r="D8" s="1528"/>
      <c r="E8" s="647">
        <v>52587</v>
      </c>
      <c r="F8" s="648">
        <v>62949</v>
      </c>
      <c r="G8" s="648">
        <v>58060</v>
      </c>
      <c r="H8" s="648">
        <v>80176</v>
      </c>
      <c r="I8" s="648">
        <v>79291</v>
      </c>
      <c r="J8" s="648">
        <v>68415</v>
      </c>
      <c r="K8" s="648">
        <v>57803</v>
      </c>
      <c r="L8" s="648">
        <v>74218</v>
      </c>
      <c r="M8" s="648">
        <v>58793</v>
      </c>
      <c r="N8" s="648">
        <v>56070</v>
      </c>
      <c r="O8" s="648">
        <v>52611</v>
      </c>
      <c r="P8" s="648">
        <v>49703</v>
      </c>
      <c r="Q8" s="648">
        <v>50564</v>
      </c>
      <c r="R8" s="633"/>
      <c r="S8" s="124"/>
      <c r="U8" s="1014"/>
    </row>
    <row r="9" spans="1:21" s="642" customFormat="1" ht="11.25" customHeight="1">
      <c r="A9" s="649"/>
      <c r="B9" s="650"/>
      <c r="C9" s="651"/>
      <c r="D9" s="557" t="s">
        <v>203</v>
      </c>
      <c r="E9" s="185">
        <v>18621</v>
      </c>
      <c r="F9" s="201">
        <v>22412</v>
      </c>
      <c r="G9" s="201">
        <v>20624</v>
      </c>
      <c r="H9" s="201">
        <v>28484</v>
      </c>
      <c r="I9" s="201">
        <v>26088</v>
      </c>
      <c r="J9" s="201">
        <v>22018</v>
      </c>
      <c r="K9" s="201">
        <v>19864</v>
      </c>
      <c r="L9" s="201">
        <v>24799</v>
      </c>
      <c r="M9" s="201">
        <v>20081</v>
      </c>
      <c r="N9" s="201">
        <v>19434</v>
      </c>
      <c r="O9" s="201">
        <v>18251</v>
      </c>
      <c r="P9" s="201">
        <v>17282</v>
      </c>
      <c r="Q9" s="201">
        <v>17765</v>
      </c>
      <c r="R9" s="652"/>
      <c r="S9" s="649"/>
    </row>
    <row r="10" spans="1:21" s="642" customFormat="1" ht="11.25" customHeight="1">
      <c r="A10" s="649"/>
      <c r="B10" s="650"/>
      <c r="C10" s="651"/>
      <c r="D10" s="557" t="s">
        <v>204</v>
      </c>
      <c r="E10" s="185">
        <v>10856</v>
      </c>
      <c r="F10" s="201">
        <v>12953</v>
      </c>
      <c r="G10" s="201">
        <v>12448</v>
      </c>
      <c r="H10" s="201">
        <v>16881</v>
      </c>
      <c r="I10" s="201">
        <v>15948</v>
      </c>
      <c r="J10" s="201">
        <v>12953</v>
      </c>
      <c r="K10" s="201">
        <v>12077</v>
      </c>
      <c r="L10" s="201">
        <v>14686</v>
      </c>
      <c r="M10" s="201">
        <v>11157</v>
      </c>
      <c r="N10" s="201">
        <v>10703</v>
      </c>
      <c r="O10" s="201">
        <v>9994</v>
      </c>
      <c r="P10" s="201">
        <v>9625</v>
      </c>
      <c r="Q10" s="201">
        <v>10187</v>
      </c>
      <c r="R10" s="652"/>
      <c r="S10" s="649"/>
    </row>
    <row r="11" spans="1:21" s="642" customFormat="1" ht="11.25" customHeight="1">
      <c r="A11" s="649"/>
      <c r="B11" s="650"/>
      <c r="C11" s="651"/>
      <c r="D11" s="557" t="s">
        <v>205</v>
      </c>
      <c r="E11" s="185">
        <v>13908</v>
      </c>
      <c r="F11" s="201">
        <v>16221</v>
      </c>
      <c r="G11" s="201">
        <v>15122</v>
      </c>
      <c r="H11" s="201">
        <v>20413</v>
      </c>
      <c r="I11" s="201">
        <v>19715</v>
      </c>
      <c r="J11" s="201">
        <v>16199</v>
      </c>
      <c r="K11" s="201">
        <v>14526</v>
      </c>
      <c r="L11" s="201">
        <v>20256</v>
      </c>
      <c r="M11" s="201">
        <v>16745</v>
      </c>
      <c r="N11" s="201">
        <v>16217</v>
      </c>
      <c r="O11" s="201">
        <v>15524</v>
      </c>
      <c r="P11" s="201">
        <v>14673</v>
      </c>
      <c r="Q11" s="201">
        <v>14174</v>
      </c>
      <c r="R11" s="652"/>
      <c r="S11" s="649"/>
    </row>
    <row r="12" spans="1:21" s="642" customFormat="1" ht="11.25" customHeight="1">
      <c r="A12" s="649"/>
      <c r="B12" s="650"/>
      <c r="C12" s="651"/>
      <c r="D12" s="557" t="s">
        <v>206</v>
      </c>
      <c r="E12" s="185">
        <v>4315</v>
      </c>
      <c r="F12" s="201">
        <v>5762</v>
      </c>
      <c r="G12" s="201">
        <v>5134</v>
      </c>
      <c r="H12" s="201">
        <v>6346</v>
      </c>
      <c r="I12" s="201">
        <v>7398</v>
      </c>
      <c r="J12" s="201">
        <v>5299</v>
      </c>
      <c r="K12" s="201">
        <v>4735</v>
      </c>
      <c r="L12" s="201">
        <v>6123</v>
      </c>
      <c r="M12" s="201">
        <v>4662</v>
      </c>
      <c r="N12" s="201">
        <v>4331</v>
      </c>
      <c r="O12" s="201">
        <v>4174</v>
      </c>
      <c r="P12" s="201">
        <v>3683</v>
      </c>
      <c r="Q12" s="201">
        <v>4060</v>
      </c>
      <c r="R12" s="652"/>
      <c r="S12" s="649"/>
    </row>
    <row r="13" spans="1:21" s="642" customFormat="1" ht="11.25" customHeight="1">
      <c r="A13" s="649"/>
      <c r="B13" s="650"/>
      <c r="C13" s="651"/>
      <c r="D13" s="557" t="s">
        <v>207</v>
      </c>
      <c r="E13" s="185">
        <v>2535</v>
      </c>
      <c r="F13" s="201">
        <v>2959</v>
      </c>
      <c r="G13" s="201">
        <v>2358</v>
      </c>
      <c r="H13" s="201">
        <v>4402</v>
      </c>
      <c r="I13" s="201">
        <v>6019</v>
      </c>
      <c r="J13" s="201">
        <v>8431</v>
      </c>
      <c r="K13" s="201">
        <v>4245</v>
      </c>
      <c r="L13" s="201">
        <v>4462</v>
      </c>
      <c r="M13" s="201">
        <v>3197</v>
      </c>
      <c r="N13" s="201">
        <v>2826</v>
      </c>
      <c r="O13" s="201">
        <v>2461</v>
      </c>
      <c r="P13" s="201">
        <v>2339</v>
      </c>
      <c r="Q13" s="201">
        <v>2216</v>
      </c>
      <c r="R13" s="652"/>
      <c r="S13" s="649"/>
    </row>
    <row r="14" spans="1:21" s="642" customFormat="1" ht="11.25" customHeight="1">
      <c r="A14" s="649"/>
      <c r="B14" s="650"/>
      <c r="C14" s="651"/>
      <c r="D14" s="557" t="s">
        <v>142</v>
      </c>
      <c r="E14" s="185">
        <v>1366</v>
      </c>
      <c r="F14" s="201">
        <v>1350</v>
      </c>
      <c r="G14" s="201">
        <v>1260</v>
      </c>
      <c r="H14" s="201">
        <v>2004</v>
      </c>
      <c r="I14" s="201">
        <v>2477</v>
      </c>
      <c r="J14" s="201">
        <v>1973</v>
      </c>
      <c r="K14" s="201">
        <v>1317</v>
      </c>
      <c r="L14" s="201">
        <v>2260</v>
      </c>
      <c r="M14" s="201">
        <v>1752</v>
      </c>
      <c r="N14" s="201">
        <v>1344</v>
      </c>
      <c r="O14" s="201">
        <v>1215</v>
      </c>
      <c r="P14" s="201">
        <v>1127</v>
      </c>
      <c r="Q14" s="201">
        <v>1102</v>
      </c>
      <c r="R14" s="652"/>
      <c r="S14" s="649"/>
    </row>
    <row r="15" spans="1:21" s="642" customFormat="1" ht="11.25" customHeight="1">
      <c r="A15" s="649"/>
      <c r="B15" s="650"/>
      <c r="C15" s="651"/>
      <c r="D15" s="557" t="s">
        <v>143</v>
      </c>
      <c r="E15" s="185">
        <v>986</v>
      </c>
      <c r="F15" s="201">
        <v>1292</v>
      </c>
      <c r="G15" s="201">
        <v>1114</v>
      </c>
      <c r="H15" s="201">
        <v>1646</v>
      </c>
      <c r="I15" s="201">
        <v>1646</v>
      </c>
      <c r="J15" s="201">
        <v>1542</v>
      </c>
      <c r="K15" s="201">
        <v>1039</v>
      </c>
      <c r="L15" s="201">
        <v>1632</v>
      </c>
      <c r="M15" s="201">
        <v>1199</v>
      </c>
      <c r="N15" s="201">
        <v>1215</v>
      </c>
      <c r="O15" s="201">
        <v>992</v>
      </c>
      <c r="P15" s="201">
        <v>974</v>
      </c>
      <c r="Q15" s="201">
        <v>1060</v>
      </c>
      <c r="R15" s="652"/>
      <c r="S15" s="649"/>
    </row>
    <row r="16" spans="1:21" s="658" customFormat="1" ht="15" customHeight="1">
      <c r="A16" s="653"/>
      <c r="B16" s="654"/>
      <c r="C16" s="1528" t="s">
        <v>336</v>
      </c>
      <c r="D16" s="1528"/>
      <c r="E16" s="655"/>
      <c r="F16" s="656"/>
      <c r="G16" s="656"/>
      <c r="H16" s="656"/>
      <c r="I16" s="656"/>
      <c r="J16" s="656"/>
      <c r="K16" s="656"/>
      <c r="L16" s="656"/>
      <c r="M16" s="656"/>
      <c r="N16" s="656"/>
      <c r="O16" s="656"/>
      <c r="P16" s="656"/>
      <c r="Q16" s="656"/>
      <c r="R16" s="657"/>
      <c r="S16" s="653"/>
    </row>
    <row r="17" spans="1:35" s="642" customFormat="1" ht="12" customHeight="1">
      <c r="A17" s="649"/>
      <c r="B17" s="650"/>
      <c r="C17" s="651"/>
      <c r="D17" s="126" t="s">
        <v>610</v>
      </c>
      <c r="E17" s="201" t="s">
        <v>477</v>
      </c>
      <c r="F17" s="201" t="s">
        <v>477</v>
      </c>
      <c r="G17" s="201" t="s">
        <v>477</v>
      </c>
      <c r="H17" s="201" t="s">
        <v>477</v>
      </c>
      <c r="I17" s="201" t="s">
        <v>477</v>
      </c>
      <c r="J17" s="201" t="s">
        <v>477</v>
      </c>
      <c r="K17" s="201" t="s">
        <v>477</v>
      </c>
      <c r="L17" s="201">
        <v>8040</v>
      </c>
      <c r="M17" s="201">
        <v>6849</v>
      </c>
      <c r="N17" s="201">
        <v>7065</v>
      </c>
      <c r="O17" s="201">
        <v>6653</v>
      </c>
      <c r="P17" s="201">
        <v>6229</v>
      </c>
      <c r="Q17" s="201">
        <v>5455</v>
      </c>
      <c r="R17" s="652"/>
      <c r="S17" s="649"/>
      <c r="U17" s="658"/>
      <c r="V17" s="658"/>
      <c r="W17" s="658"/>
      <c r="X17" s="658"/>
      <c r="Y17" s="658"/>
      <c r="Z17" s="658"/>
      <c r="AA17" s="658"/>
      <c r="AB17" s="658"/>
      <c r="AC17" s="658"/>
      <c r="AD17" s="658"/>
    </row>
    <row r="18" spans="1:35" s="642" customFormat="1" ht="12" customHeight="1">
      <c r="A18" s="649"/>
      <c r="B18" s="650"/>
      <c r="C18" s="651"/>
      <c r="D18" s="126" t="s">
        <v>611</v>
      </c>
      <c r="E18" s="201" t="s">
        <v>477</v>
      </c>
      <c r="F18" s="201" t="s">
        <v>477</v>
      </c>
      <c r="G18" s="201" t="s">
        <v>477</v>
      </c>
      <c r="H18" s="201" t="s">
        <v>477</v>
      </c>
      <c r="I18" s="201" t="s">
        <v>477</v>
      </c>
      <c r="J18" s="201" t="s">
        <v>477</v>
      </c>
      <c r="K18" s="201" t="s">
        <v>477</v>
      </c>
      <c r="L18" s="201">
        <v>6944</v>
      </c>
      <c r="M18" s="201">
        <v>5508</v>
      </c>
      <c r="N18" s="201">
        <v>4756</v>
      </c>
      <c r="O18" s="201">
        <v>4384</v>
      </c>
      <c r="P18" s="201">
        <v>4302</v>
      </c>
      <c r="Q18" s="201">
        <v>3991</v>
      </c>
      <c r="R18" s="652"/>
      <c r="S18" s="649"/>
      <c r="U18" s="658"/>
      <c r="V18" s="658"/>
      <c r="W18" s="658"/>
      <c r="X18" s="658"/>
      <c r="Y18" s="658"/>
      <c r="Z18" s="658"/>
      <c r="AA18" s="658"/>
      <c r="AB18" s="658"/>
      <c r="AC18" s="658"/>
      <c r="AD18" s="658"/>
    </row>
    <row r="19" spans="1:35" s="642" customFormat="1" ht="12" customHeight="1">
      <c r="A19" s="649"/>
      <c r="B19" s="650"/>
      <c r="C19" s="651"/>
      <c r="D19" s="126" t="s">
        <v>612</v>
      </c>
      <c r="E19" s="201" t="s">
        <v>477</v>
      </c>
      <c r="F19" s="201" t="s">
        <v>477</v>
      </c>
      <c r="G19" s="201" t="s">
        <v>477</v>
      </c>
      <c r="H19" s="201" t="s">
        <v>477</v>
      </c>
      <c r="I19" s="201" t="s">
        <v>477</v>
      </c>
      <c r="J19" s="201" t="s">
        <v>477</v>
      </c>
      <c r="K19" s="201" t="s">
        <v>477</v>
      </c>
      <c r="L19" s="201">
        <v>1991</v>
      </c>
      <c r="M19" s="201">
        <v>1505</v>
      </c>
      <c r="N19" s="201">
        <v>1497</v>
      </c>
      <c r="O19" s="201">
        <v>1915</v>
      </c>
      <c r="P19" s="201">
        <v>1379</v>
      </c>
      <c r="Q19" s="201">
        <v>3420</v>
      </c>
      <c r="R19" s="652"/>
      <c r="S19" s="649"/>
      <c r="U19" s="658"/>
      <c r="V19" s="658"/>
      <c r="W19" s="658"/>
      <c r="X19" s="658"/>
      <c r="Y19" s="658"/>
      <c r="Z19" s="658"/>
      <c r="AA19" s="658"/>
      <c r="AB19" s="658"/>
      <c r="AC19" s="658"/>
      <c r="AD19" s="658"/>
    </row>
    <row r="20" spans="1:35" s="642" customFormat="1" ht="12" customHeight="1">
      <c r="A20" s="649"/>
      <c r="B20" s="650"/>
      <c r="C20" s="651"/>
      <c r="D20" s="126" t="s">
        <v>613</v>
      </c>
      <c r="E20" s="201" t="s">
        <v>477</v>
      </c>
      <c r="F20" s="201" t="s">
        <v>477</v>
      </c>
      <c r="G20" s="201" t="s">
        <v>477</v>
      </c>
      <c r="H20" s="201" t="s">
        <v>477</v>
      </c>
      <c r="I20" s="201" t="s">
        <v>477</v>
      </c>
      <c r="J20" s="201" t="s">
        <v>477</v>
      </c>
      <c r="K20" s="201" t="s">
        <v>477</v>
      </c>
      <c r="L20" s="201">
        <v>5836</v>
      </c>
      <c r="M20" s="201">
        <v>4699</v>
      </c>
      <c r="N20" s="201">
        <v>4245</v>
      </c>
      <c r="O20" s="201">
        <v>3987</v>
      </c>
      <c r="P20" s="201">
        <v>3704</v>
      </c>
      <c r="Q20" s="201">
        <v>3391</v>
      </c>
      <c r="R20" s="652"/>
      <c r="S20" s="649"/>
      <c r="U20" s="658"/>
      <c r="V20" s="658"/>
      <c r="W20" s="658"/>
      <c r="X20" s="658"/>
      <c r="Y20" s="658"/>
      <c r="Z20" s="658"/>
      <c r="AA20" s="658"/>
      <c r="AB20" s="658"/>
      <c r="AC20" s="658"/>
      <c r="AD20" s="658"/>
    </row>
    <row r="21" spans="1:35" s="642" customFormat="1" ht="11.25" customHeight="1">
      <c r="A21" s="649"/>
      <c r="B21" s="650"/>
      <c r="C21" s="651"/>
      <c r="D21" s="126" t="s">
        <v>614</v>
      </c>
      <c r="E21" s="201" t="s">
        <v>477</v>
      </c>
      <c r="F21" s="201" t="s">
        <v>477</v>
      </c>
      <c r="G21" s="201" t="s">
        <v>477</v>
      </c>
      <c r="H21" s="201" t="s">
        <v>477</v>
      </c>
      <c r="I21" s="201" t="s">
        <v>477</v>
      </c>
      <c r="J21" s="201" t="s">
        <v>477</v>
      </c>
      <c r="K21" s="201" t="s">
        <v>477</v>
      </c>
      <c r="L21" s="201">
        <v>5044</v>
      </c>
      <c r="M21" s="201">
        <v>4167</v>
      </c>
      <c r="N21" s="201">
        <v>4129</v>
      </c>
      <c r="O21" s="201">
        <v>3780</v>
      </c>
      <c r="P21" s="201">
        <v>3574</v>
      </c>
      <c r="Q21" s="201">
        <v>3236</v>
      </c>
      <c r="R21" s="652"/>
      <c r="S21" s="649"/>
      <c r="U21" s="658"/>
      <c r="V21" s="658"/>
      <c r="W21" s="658"/>
      <c r="X21" s="658"/>
      <c r="Y21" s="658"/>
      <c r="Z21" s="658"/>
      <c r="AA21" s="658"/>
      <c r="AB21" s="658"/>
      <c r="AC21" s="658"/>
      <c r="AD21" s="658"/>
    </row>
    <row r="22" spans="1:35" s="642" customFormat="1" ht="15" customHeight="1">
      <c r="A22" s="649"/>
      <c r="B22" s="650"/>
      <c r="C22" s="1528" t="s">
        <v>230</v>
      </c>
      <c r="D22" s="1528"/>
      <c r="E22" s="647">
        <v>6544</v>
      </c>
      <c r="F22" s="648">
        <v>10285</v>
      </c>
      <c r="G22" s="648">
        <v>9792</v>
      </c>
      <c r="H22" s="648">
        <v>13987</v>
      </c>
      <c r="I22" s="648">
        <v>13640</v>
      </c>
      <c r="J22" s="648">
        <v>9730</v>
      </c>
      <c r="K22" s="648">
        <v>7266</v>
      </c>
      <c r="L22" s="648">
        <v>10475</v>
      </c>
      <c r="M22" s="648">
        <v>8647</v>
      </c>
      <c r="N22" s="648">
        <v>8326</v>
      </c>
      <c r="O22" s="648">
        <v>6962</v>
      </c>
      <c r="P22" s="648">
        <v>6743</v>
      </c>
      <c r="Q22" s="648">
        <v>6560</v>
      </c>
      <c r="R22" s="652"/>
      <c r="S22" s="649"/>
      <c r="U22" s="658"/>
      <c r="V22" s="658"/>
      <c r="W22" s="658"/>
      <c r="X22" s="658"/>
      <c r="Y22" s="658"/>
      <c r="Z22" s="658"/>
      <c r="AA22" s="658"/>
      <c r="AB22" s="658"/>
      <c r="AC22" s="658"/>
      <c r="AD22" s="658"/>
    </row>
    <row r="23" spans="1:35" s="658" customFormat="1" ht="12" customHeight="1">
      <c r="A23" s="653"/>
      <c r="B23" s="654"/>
      <c r="C23" s="1528" t="s">
        <v>337</v>
      </c>
      <c r="D23" s="1528"/>
      <c r="E23" s="647">
        <v>46043</v>
      </c>
      <c r="F23" s="648">
        <v>52664</v>
      </c>
      <c r="G23" s="648">
        <v>48268</v>
      </c>
      <c r="H23" s="648">
        <v>66189</v>
      </c>
      <c r="I23" s="648">
        <v>65651</v>
      </c>
      <c r="J23" s="648">
        <v>58685</v>
      </c>
      <c r="K23" s="648">
        <v>50537</v>
      </c>
      <c r="L23" s="648">
        <v>63743</v>
      </c>
      <c r="M23" s="648">
        <v>50146</v>
      </c>
      <c r="N23" s="648">
        <v>47744</v>
      </c>
      <c r="O23" s="648">
        <v>45649</v>
      </c>
      <c r="P23" s="648">
        <v>42960</v>
      </c>
      <c r="Q23" s="648">
        <v>44004</v>
      </c>
      <c r="R23" s="659"/>
      <c r="S23" s="653"/>
      <c r="U23" s="1015"/>
      <c r="AE23" s="642"/>
      <c r="AF23" s="642"/>
      <c r="AG23" s="642"/>
      <c r="AH23" s="642"/>
      <c r="AI23" s="642"/>
    </row>
    <row r="24" spans="1:35" s="642" customFormat="1" ht="12.75" customHeight="1">
      <c r="A24" s="649"/>
      <c r="B24" s="660"/>
      <c r="C24" s="651"/>
      <c r="D24" s="563" t="s">
        <v>399</v>
      </c>
      <c r="E24" s="185">
        <v>2049</v>
      </c>
      <c r="F24" s="201">
        <v>2486</v>
      </c>
      <c r="G24" s="201">
        <v>2227</v>
      </c>
      <c r="H24" s="201">
        <v>2000</v>
      </c>
      <c r="I24" s="201">
        <v>3496</v>
      </c>
      <c r="J24" s="201">
        <v>2875</v>
      </c>
      <c r="K24" s="201">
        <v>2258</v>
      </c>
      <c r="L24" s="201">
        <v>3027</v>
      </c>
      <c r="M24" s="201">
        <v>2723</v>
      </c>
      <c r="N24" s="201">
        <v>2153</v>
      </c>
      <c r="O24" s="201">
        <v>1807</v>
      </c>
      <c r="P24" s="201">
        <v>1669</v>
      </c>
      <c r="Q24" s="201">
        <v>2049</v>
      </c>
      <c r="R24" s="652"/>
      <c r="S24" s="649"/>
      <c r="U24" s="658"/>
      <c r="V24" s="658"/>
      <c r="W24" s="658"/>
      <c r="X24" s="658"/>
      <c r="Y24" s="658"/>
      <c r="Z24" s="658"/>
      <c r="AA24" s="658"/>
      <c r="AB24" s="658"/>
      <c r="AC24" s="658"/>
      <c r="AD24" s="658"/>
    </row>
    <row r="25" spans="1:35" s="642" customFormat="1" ht="11.25" customHeight="1">
      <c r="A25" s="649"/>
      <c r="B25" s="660"/>
      <c r="C25" s="651"/>
      <c r="D25" s="563" t="s">
        <v>231</v>
      </c>
      <c r="E25" s="185">
        <v>11450</v>
      </c>
      <c r="F25" s="201">
        <v>12543</v>
      </c>
      <c r="G25" s="201">
        <v>11462</v>
      </c>
      <c r="H25" s="201">
        <v>13736</v>
      </c>
      <c r="I25" s="201">
        <v>15583</v>
      </c>
      <c r="J25" s="201">
        <v>13795</v>
      </c>
      <c r="K25" s="201">
        <v>13356</v>
      </c>
      <c r="L25" s="201">
        <v>16563</v>
      </c>
      <c r="M25" s="201">
        <v>12908</v>
      </c>
      <c r="N25" s="201">
        <v>12426</v>
      </c>
      <c r="O25" s="201">
        <v>11349</v>
      </c>
      <c r="P25" s="201">
        <v>11104</v>
      </c>
      <c r="Q25" s="201">
        <v>9762</v>
      </c>
      <c r="R25" s="652"/>
      <c r="S25" s="649"/>
      <c r="U25" s="658"/>
      <c r="V25" s="658"/>
      <c r="W25" s="658"/>
      <c r="X25" s="658"/>
      <c r="Y25" s="658"/>
      <c r="Z25" s="658"/>
      <c r="AA25" s="658"/>
      <c r="AB25" s="658"/>
      <c r="AC25" s="658"/>
      <c r="AD25" s="658"/>
    </row>
    <row r="26" spans="1:35" s="642" customFormat="1" ht="11.25" customHeight="1">
      <c r="A26" s="649"/>
      <c r="B26" s="660"/>
      <c r="C26" s="651"/>
      <c r="D26" s="563" t="s">
        <v>179</v>
      </c>
      <c r="E26" s="185">
        <v>32456</v>
      </c>
      <c r="F26" s="201">
        <v>37515</v>
      </c>
      <c r="G26" s="201">
        <v>34453</v>
      </c>
      <c r="H26" s="201">
        <v>50328</v>
      </c>
      <c r="I26" s="201">
        <v>46456</v>
      </c>
      <c r="J26" s="201">
        <v>41892</v>
      </c>
      <c r="K26" s="201">
        <v>34817</v>
      </c>
      <c r="L26" s="201">
        <v>44003</v>
      </c>
      <c r="M26" s="201">
        <v>34363</v>
      </c>
      <c r="N26" s="201">
        <v>33028</v>
      </c>
      <c r="O26" s="201">
        <v>32351</v>
      </c>
      <c r="P26" s="201">
        <v>30039</v>
      </c>
      <c r="Q26" s="201">
        <v>32086</v>
      </c>
      <c r="R26" s="652"/>
      <c r="S26" s="649"/>
      <c r="U26" s="658"/>
      <c r="V26" s="658"/>
      <c r="W26" s="658"/>
      <c r="X26" s="658"/>
      <c r="Y26" s="658"/>
      <c r="Z26" s="658"/>
      <c r="AA26" s="658"/>
      <c r="AB26" s="658"/>
      <c r="AC26" s="658"/>
      <c r="AD26" s="658"/>
    </row>
    <row r="27" spans="1:35" s="642" customFormat="1" ht="11.25" customHeight="1">
      <c r="A27" s="649"/>
      <c r="B27" s="660"/>
      <c r="C27" s="651"/>
      <c r="D27" s="563" t="s">
        <v>232</v>
      </c>
      <c r="E27" s="185">
        <v>88</v>
      </c>
      <c r="F27" s="201">
        <v>120</v>
      </c>
      <c r="G27" s="201">
        <v>126</v>
      </c>
      <c r="H27" s="201">
        <v>125</v>
      </c>
      <c r="I27" s="201">
        <v>116</v>
      </c>
      <c r="J27" s="201">
        <v>123</v>
      </c>
      <c r="K27" s="201">
        <v>106</v>
      </c>
      <c r="L27" s="201">
        <v>150</v>
      </c>
      <c r="M27" s="201">
        <v>152</v>
      </c>
      <c r="N27" s="201">
        <v>137</v>
      </c>
      <c r="O27" s="201">
        <v>142</v>
      </c>
      <c r="P27" s="201">
        <v>148</v>
      </c>
      <c r="Q27" s="201">
        <v>107</v>
      </c>
      <c r="R27" s="652"/>
      <c r="S27" s="649"/>
      <c r="U27" s="658"/>
      <c r="V27" s="658"/>
      <c r="W27" s="658"/>
      <c r="X27" s="658"/>
      <c r="Y27" s="658"/>
      <c r="Z27" s="658"/>
      <c r="AA27" s="658"/>
      <c r="AB27" s="658"/>
      <c r="AC27" s="658"/>
      <c r="AD27" s="658"/>
    </row>
    <row r="28" spans="1:35" ht="10.5" customHeight="1" thickBot="1">
      <c r="A28" s="4"/>
      <c r="B28" s="283"/>
      <c r="C28" s="661"/>
      <c r="D28" s="18"/>
      <c r="E28" s="732"/>
      <c r="F28" s="732"/>
      <c r="G28" s="732"/>
      <c r="H28" s="732"/>
      <c r="I28" s="732"/>
      <c r="J28" s="643"/>
      <c r="K28" s="643"/>
      <c r="L28" s="643"/>
      <c r="M28" s="643"/>
      <c r="N28" s="643"/>
      <c r="O28" s="643"/>
      <c r="P28" s="643"/>
      <c r="Q28" s="643"/>
      <c r="R28" s="736"/>
      <c r="S28" s="4"/>
      <c r="U28" s="658"/>
      <c r="V28" s="658"/>
      <c r="W28" s="658"/>
      <c r="X28" s="658"/>
      <c r="Y28" s="658"/>
      <c r="Z28" s="658"/>
      <c r="AA28" s="658"/>
      <c r="AB28" s="658"/>
      <c r="AC28" s="658"/>
      <c r="AD28" s="658"/>
    </row>
    <row r="29" spans="1:35" ht="13.5" customHeight="1" thickBot="1">
      <c r="A29" s="4"/>
      <c r="B29" s="283"/>
      <c r="C29" s="480" t="s">
        <v>233</v>
      </c>
      <c r="D29" s="645"/>
      <c r="E29" s="663"/>
      <c r="F29" s="663"/>
      <c r="G29" s="663"/>
      <c r="H29" s="663"/>
      <c r="I29" s="663"/>
      <c r="J29" s="663"/>
      <c r="K29" s="663"/>
      <c r="L29" s="663"/>
      <c r="M29" s="663"/>
      <c r="N29" s="663"/>
      <c r="O29" s="663"/>
      <c r="P29" s="663"/>
      <c r="Q29" s="664"/>
      <c r="R29" s="736"/>
      <c r="S29" s="4"/>
      <c r="U29" s="658"/>
      <c r="V29" s="658"/>
      <c r="W29" s="658"/>
      <c r="X29" s="658"/>
      <c r="Y29" s="658"/>
      <c r="Z29" s="658"/>
      <c r="AA29" s="658"/>
      <c r="AB29" s="658"/>
      <c r="AC29" s="658"/>
      <c r="AD29" s="658"/>
    </row>
    <row r="30" spans="1:35" ht="9.75" customHeight="1">
      <c r="A30" s="4"/>
      <c r="B30" s="283"/>
      <c r="C30" s="735" t="s">
        <v>79</v>
      </c>
      <c r="D30" s="18"/>
      <c r="E30" s="662"/>
      <c r="F30" s="662"/>
      <c r="G30" s="662"/>
      <c r="H30" s="662"/>
      <c r="I30" s="662"/>
      <c r="J30" s="662"/>
      <c r="K30" s="662"/>
      <c r="L30" s="662"/>
      <c r="M30" s="662"/>
      <c r="N30" s="662"/>
      <c r="O30" s="662"/>
      <c r="P30" s="662"/>
      <c r="Q30" s="665"/>
      <c r="R30" s="736"/>
      <c r="S30" s="4"/>
      <c r="U30" s="658"/>
      <c r="V30" s="658"/>
      <c r="W30" s="658"/>
      <c r="X30" s="658"/>
      <c r="Y30" s="658"/>
      <c r="Z30" s="658"/>
      <c r="AA30" s="658"/>
      <c r="AB30" s="658"/>
      <c r="AC30" s="658"/>
      <c r="AD30" s="658"/>
    </row>
    <row r="31" spans="1:35" ht="15" customHeight="1">
      <c r="A31" s="4"/>
      <c r="B31" s="283"/>
      <c r="C31" s="1528" t="s">
        <v>69</v>
      </c>
      <c r="D31" s="1528"/>
      <c r="E31" s="647">
        <v>10974</v>
      </c>
      <c r="F31" s="648">
        <v>13294</v>
      </c>
      <c r="G31" s="648">
        <v>11612</v>
      </c>
      <c r="H31" s="648">
        <v>15790</v>
      </c>
      <c r="I31" s="648">
        <v>14947</v>
      </c>
      <c r="J31" s="648">
        <v>12541</v>
      </c>
      <c r="K31" s="648">
        <v>10817</v>
      </c>
      <c r="L31" s="648">
        <v>14359</v>
      </c>
      <c r="M31" s="648">
        <v>13477</v>
      </c>
      <c r="N31" s="648">
        <v>15215</v>
      </c>
      <c r="O31" s="648">
        <v>14123</v>
      </c>
      <c r="P31" s="648">
        <v>15643</v>
      </c>
      <c r="Q31" s="648">
        <v>13658</v>
      </c>
      <c r="R31" s="736"/>
      <c r="S31" s="4"/>
      <c r="V31" s="658"/>
    </row>
    <row r="32" spans="1:35" ht="12" customHeight="1">
      <c r="A32" s="4"/>
      <c r="B32" s="283"/>
      <c r="C32" s="568"/>
      <c r="D32" s="557" t="s">
        <v>203</v>
      </c>
      <c r="E32" s="185">
        <v>3909</v>
      </c>
      <c r="F32" s="201">
        <v>5070</v>
      </c>
      <c r="G32" s="201">
        <v>3738</v>
      </c>
      <c r="H32" s="201">
        <v>6988</v>
      </c>
      <c r="I32" s="201">
        <v>6738</v>
      </c>
      <c r="J32" s="201">
        <v>5185</v>
      </c>
      <c r="K32" s="201">
        <v>4353</v>
      </c>
      <c r="L32" s="201">
        <v>5947</v>
      </c>
      <c r="M32" s="201">
        <v>5902</v>
      </c>
      <c r="N32" s="201">
        <v>5697</v>
      </c>
      <c r="O32" s="201">
        <v>5096</v>
      </c>
      <c r="P32" s="201">
        <v>5873</v>
      </c>
      <c r="Q32" s="201">
        <v>5068</v>
      </c>
      <c r="R32" s="736"/>
      <c r="S32" s="4"/>
      <c r="V32" s="658"/>
    </row>
    <row r="33" spans="1:22" ht="12" customHeight="1">
      <c r="A33" s="4"/>
      <c r="B33" s="283"/>
      <c r="C33" s="568"/>
      <c r="D33" s="557" t="s">
        <v>204</v>
      </c>
      <c r="E33" s="185">
        <v>3060</v>
      </c>
      <c r="F33" s="201">
        <v>4050</v>
      </c>
      <c r="G33" s="201">
        <v>4278</v>
      </c>
      <c r="H33" s="201">
        <v>4431</v>
      </c>
      <c r="I33" s="201">
        <v>3934</v>
      </c>
      <c r="J33" s="201">
        <v>3581</v>
      </c>
      <c r="K33" s="201">
        <v>3133</v>
      </c>
      <c r="L33" s="201">
        <v>4581</v>
      </c>
      <c r="M33" s="201">
        <v>3537</v>
      </c>
      <c r="N33" s="201">
        <v>4380</v>
      </c>
      <c r="O33" s="201">
        <v>3914</v>
      </c>
      <c r="P33" s="201">
        <v>4327</v>
      </c>
      <c r="Q33" s="201">
        <v>4070</v>
      </c>
      <c r="R33" s="736"/>
      <c r="S33" s="4"/>
      <c r="V33" s="658"/>
    </row>
    <row r="34" spans="1:22" ht="12" customHeight="1">
      <c r="A34" s="4"/>
      <c r="B34" s="283"/>
      <c r="C34" s="568"/>
      <c r="D34" s="557" t="s">
        <v>60</v>
      </c>
      <c r="E34" s="185">
        <v>1485</v>
      </c>
      <c r="F34" s="201">
        <v>1875</v>
      </c>
      <c r="G34" s="201">
        <v>1617</v>
      </c>
      <c r="H34" s="201">
        <v>2501</v>
      </c>
      <c r="I34" s="201">
        <v>2301</v>
      </c>
      <c r="J34" s="201">
        <v>1745</v>
      </c>
      <c r="K34" s="201">
        <v>1809</v>
      </c>
      <c r="L34" s="201">
        <v>2074</v>
      </c>
      <c r="M34" s="201">
        <v>1774</v>
      </c>
      <c r="N34" s="201">
        <v>2173</v>
      </c>
      <c r="O34" s="201">
        <v>1934</v>
      </c>
      <c r="P34" s="201">
        <v>2122</v>
      </c>
      <c r="Q34" s="201">
        <v>1832</v>
      </c>
      <c r="R34" s="736"/>
      <c r="S34" s="4"/>
      <c r="V34" s="658"/>
    </row>
    <row r="35" spans="1:22" ht="12" customHeight="1">
      <c r="A35" s="4"/>
      <c r="B35" s="283"/>
      <c r="C35" s="568"/>
      <c r="D35" s="557" t="s">
        <v>206</v>
      </c>
      <c r="E35" s="185">
        <v>1418</v>
      </c>
      <c r="F35" s="201">
        <v>1269</v>
      </c>
      <c r="G35" s="201">
        <v>1267</v>
      </c>
      <c r="H35" s="201">
        <v>1230</v>
      </c>
      <c r="I35" s="201">
        <v>1045</v>
      </c>
      <c r="J35" s="201">
        <v>1403</v>
      </c>
      <c r="K35" s="201">
        <v>1050</v>
      </c>
      <c r="L35" s="201">
        <v>1035</v>
      </c>
      <c r="M35" s="201">
        <v>1232</v>
      </c>
      <c r="N35" s="201">
        <v>1426</v>
      </c>
      <c r="O35" s="201">
        <v>1255</v>
      </c>
      <c r="P35" s="201">
        <v>1481</v>
      </c>
      <c r="Q35" s="201">
        <v>1310</v>
      </c>
      <c r="R35" s="736"/>
      <c r="S35" s="4"/>
      <c r="V35" s="658"/>
    </row>
    <row r="36" spans="1:22" ht="12" customHeight="1">
      <c r="A36" s="4"/>
      <c r="B36" s="283"/>
      <c r="C36" s="568"/>
      <c r="D36" s="557" t="s">
        <v>207</v>
      </c>
      <c r="E36" s="185">
        <v>819</v>
      </c>
      <c r="F36" s="201">
        <v>703</v>
      </c>
      <c r="G36" s="201">
        <v>413</v>
      </c>
      <c r="H36" s="201">
        <v>441</v>
      </c>
      <c r="I36" s="201">
        <v>680</v>
      </c>
      <c r="J36" s="201">
        <v>366</v>
      </c>
      <c r="K36" s="201">
        <v>319</v>
      </c>
      <c r="L36" s="201">
        <v>509</v>
      </c>
      <c r="M36" s="201">
        <v>719</v>
      </c>
      <c r="N36" s="201">
        <v>1261</v>
      </c>
      <c r="O36" s="201">
        <v>1632</v>
      </c>
      <c r="P36" s="201">
        <v>1452</v>
      </c>
      <c r="Q36" s="201">
        <v>1050</v>
      </c>
      <c r="R36" s="736"/>
      <c r="S36" s="4"/>
      <c r="V36" s="658"/>
    </row>
    <row r="37" spans="1:22" ht="12" customHeight="1">
      <c r="A37" s="4"/>
      <c r="B37" s="283"/>
      <c r="C37" s="568"/>
      <c r="D37" s="557" t="s">
        <v>142</v>
      </c>
      <c r="E37" s="185">
        <v>109</v>
      </c>
      <c r="F37" s="201">
        <v>128</v>
      </c>
      <c r="G37" s="201">
        <v>226</v>
      </c>
      <c r="H37" s="201">
        <v>47</v>
      </c>
      <c r="I37" s="201">
        <v>83</v>
      </c>
      <c r="J37" s="201">
        <v>71</v>
      </c>
      <c r="K37" s="201">
        <v>41</v>
      </c>
      <c r="L37" s="201">
        <v>71</v>
      </c>
      <c r="M37" s="201">
        <v>123</v>
      </c>
      <c r="N37" s="201">
        <v>95</v>
      </c>
      <c r="O37" s="201">
        <v>133</v>
      </c>
      <c r="P37" s="201">
        <v>167</v>
      </c>
      <c r="Q37" s="201">
        <v>126</v>
      </c>
      <c r="R37" s="736"/>
      <c r="S37" s="4"/>
      <c r="V37" s="658"/>
    </row>
    <row r="38" spans="1:22" ht="12" customHeight="1">
      <c r="A38" s="4"/>
      <c r="B38" s="283"/>
      <c r="C38" s="568"/>
      <c r="D38" s="557" t="s">
        <v>143</v>
      </c>
      <c r="E38" s="185">
        <v>174</v>
      </c>
      <c r="F38" s="201">
        <v>199</v>
      </c>
      <c r="G38" s="201">
        <v>73</v>
      </c>
      <c r="H38" s="201">
        <v>152</v>
      </c>
      <c r="I38" s="201">
        <v>166</v>
      </c>
      <c r="J38" s="201">
        <v>190</v>
      </c>
      <c r="K38" s="201">
        <v>112</v>
      </c>
      <c r="L38" s="201">
        <v>142</v>
      </c>
      <c r="M38" s="201">
        <v>190</v>
      </c>
      <c r="N38" s="201">
        <v>183</v>
      </c>
      <c r="O38" s="201">
        <v>159</v>
      </c>
      <c r="P38" s="201">
        <v>221</v>
      </c>
      <c r="Q38" s="201">
        <v>202</v>
      </c>
      <c r="R38" s="736"/>
      <c r="S38" s="4"/>
      <c r="V38" s="658"/>
    </row>
    <row r="39" spans="1:22" ht="15" customHeight="1">
      <c r="A39" s="4"/>
      <c r="B39" s="283"/>
      <c r="C39" s="568"/>
      <c r="D39" s="563" t="s">
        <v>399</v>
      </c>
      <c r="E39" s="201">
        <v>542</v>
      </c>
      <c r="F39" s="201">
        <v>716</v>
      </c>
      <c r="G39" s="201">
        <v>448</v>
      </c>
      <c r="H39" s="201">
        <v>560</v>
      </c>
      <c r="I39" s="201">
        <v>866</v>
      </c>
      <c r="J39" s="201">
        <v>838</v>
      </c>
      <c r="K39" s="201">
        <v>711</v>
      </c>
      <c r="L39" s="201">
        <v>545</v>
      </c>
      <c r="M39" s="201">
        <v>487</v>
      </c>
      <c r="N39" s="201">
        <v>999</v>
      </c>
      <c r="O39" s="201">
        <v>883</v>
      </c>
      <c r="P39" s="201">
        <v>868</v>
      </c>
      <c r="Q39" s="201">
        <v>547</v>
      </c>
      <c r="R39" s="736"/>
      <c r="S39" s="4"/>
      <c r="V39" s="658"/>
    </row>
    <row r="40" spans="1:22" ht="12" customHeight="1">
      <c r="A40" s="4"/>
      <c r="B40" s="283"/>
      <c r="C40" s="568"/>
      <c r="D40" s="563" t="s">
        <v>231</v>
      </c>
      <c r="E40" s="201">
        <v>3342</v>
      </c>
      <c r="F40" s="201">
        <v>3868</v>
      </c>
      <c r="G40" s="201">
        <v>3297</v>
      </c>
      <c r="H40" s="201">
        <v>5321</v>
      </c>
      <c r="I40" s="201">
        <v>4800</v>
      </c>
      <c r="J40" s="201">
        <v>4210</v>
      </c>
      <c r="K40" s="201">
        <v>3282</v>
      </c>
      <c r="L40" s="201">
        <v>4008</v>
      </c>
      <c r="M40" s="201">
        <v>3891</v>
      </c>
      <c r="N40" s="201">
        <v>4585</v>
      </c>
      <c r="O40" s="201">
        <v>3939</v>
      </c>
      <c r="P40" s="201">
        <v>4814</v>
      </c>
      <c r="Q40" s="201">
        <v>4033</v>
      </c>
      <c r="R40" s="736"/>
      <c r="S40" s="4"/>
      <c r="V40" s="658"/>
    </row>
    <row r="41" spans="1:22" ht="12" customHeight="1">
      <c r="A41" s="4"/>
      <c r="B41" s="283"/>
      <c r="C41" s="568"/>
      <c r="D41" s="563" t="s">
        <v>179</v>
      </c>
      <c r="E41" s="201">
        <v>7090</v>
      </c>
      <c r="F41" s="201">
        <v>8710</v>
      </c>
      <c r="G41" s="201">
        <v>7794</v>
      </c>
      <c r="H41" s="201">
        <v>9906</v>
      </c>
      <c r="I41" s="201">
        <v>9281</v>
      </c>
      <c r="J41" s="201">
        <v>7493</v>
      </c>
      <c r="K41" s="201">
        <v>6824</v>
      </c>
      <c r="L41" s="201">
        <v>9806</v>
      </c>
      <c r="M41" s="201">
        <v>9099</v>
      </c>
      <c r="N41" s="201">
        <v>9631</v>
      </c>
      <c r="O41" s="201">
        <v>9299</v>
      </c>
      <c r="P41" s="201">
        <v>9961</v>
      </c>
      <c r="Q41" s="201">
        <v>9078</v>
      </c>
      <c r="R41" s="736"/>
      <c r="S41" s="4"/>
      <c r="V41" s="658"/>
    </row>
    <row r="42" spans="1:22" ht="11.25" customHeight="1">
      <c r="A42" s="4"/>
      <c r="B42" s="283"/>
      <c r="C42" s="568"/>
      <c r="D42" s="563" t="s">
        <v>232</v>
      </c>
      <c r="E42" s="927">
        <v>0</v>
      </c>
      <c r="F42" s="926">
        <v>0</v>
      </c>
      <c r="G42" s="926">
        <v>0</v>
      </c>
      <c r="H42" s="926">
        <v>3</v>
      </c>
      <c r="I42" s="926">
        <v>0</v>
      </c>
      <c r="J42" s="926">
        <v>0</v>
      </c>
      <c r="K42" s="926">
        <v>0</v>
      </c>
      <c r="L42" s="926">
        <v>0</v>
      </c>
      <c r="M42" s="926">
        <v>0</v>
      </c>
      <c r="N42" s="926">
        <v>0</v>
      </c>
      <c r="O42" s="926">
        <v>2</v>
      </c>
      <c r="P42" s="926">
        <v>0</v>
      </c>
      <c r="Q42" s="926">
        <v>0</v>
      </c>
      <c r="R42" s="736"/>
      <c r="S42" s="4"/>
      <c r="V42" s="658"/>
    </row>
    <row r="43" spans="1:22" ht="15" customHeight="1">
      <c r="A43" s="4"/>
      <c r="B43" s="283"/>
      <c r="C43" s="734" t="s">
        <v>338</v>
      </c>
      <c r="D43" s="734"/>
      <c r="E43" s="185"/>
      <c r="F43" s="185"/>
      <c r="G43" s="201"/>
      <c r="H43" s="201"/>
      <c r="I43" s="201"/>
      <c r="J43" s="201"/>
      <c r="K43" s="201"/>
      <c r="L43" s="201"/>
      <c r="M43" s="201"/>
      <c r="N43" s="201"/>
      <c r="O43" s="201"/>
      <c r="P43" s="201"/>
      <c r="Q43" s="201"/>
      <c r="R43" s="736"/>
      <c r="S43" s="4"/>
      <c r="V43" s="658"/>
    </row>
    <row r="44" spans="1:22" ht="12" customHeight="1">
      <c r="A44" s="4"/>
      <c r="B44" s="283"/>
      <c r="C44" s="568"/>
      <c r="D44" s="867" t="s">
        <v>615</v>
      </c>
      <c r="E44" s="185" t="s">
        <v>477</v>
      </c>
      <c r="F44" s="201" t="s">
        <v>477</v>
      </c>
      <c r="G44" s="201" t="s">
        <v>477</v>
      </c>
      <c r="H44" s="201" t="s">
        <v>477</v>
      </c>
      <c r="I44" s="201" t="s">
        <v>477</v>
      </c>
      <c r="J44" s="201" t="s">
        <v>477</v>
      </c>
      <c r="K44" s="201" t="s">
        <v>477</v>
      </c>
      <c r="L44" s="201">
        <v>1236</v>
      </c>
      <c r="M44" s="201">
        <v>999</v>
      </c>
      <c r="N44" s="201">
        <v>1310</v>
      </c>
      <c r="O44" s="201">
        <v>1619</v>
      </c>
      <c r="P44" s="201">
        <v>1882</v>
      </c>
      <c r="Q44" s="201">
        <v>1509</v>
      </c>
      <c r="R44" s="736"/>
      <c r="S44" s="4"/>
      <c r="V44" s="658"/>
    </row>
    <row r="45" spans="1:22" ht="12" customHeight="1">
      <c r="A45" s="4"/>
      <c r="B45" s="283"/>
      <c r="C45" s="568"/>
      <c r="D45" s="867" t="s">
        <v>611</v>
      </c>
      <c r="E45" s="185" t="s">
        <v>477</v>
      </c>
      <c r="F45" s="201" t="s">
        <v>477</v>
      </c>
      <c r="G45" s="201" t="s">
        <v>477</v>
      </c>
      <c r="H45" s="201" t="s">
        <v>477</v>
      </c>
      <c r="I45" s="201" t="s">
        <v>477</v>
      </c>
      <c r="J45" s="201" t="s">
        <v>477</v>
      </c>
      <c r="K45" s="201" t="s">
        <v>477</v>
      </c>
      <c r="L45" s="201">
        <v>1585</v>
      </c>
      <c r="M45" s="201">
        <v>949</v>
      </c>
      <c r="N45" s="201">
        <v>1399</v>
      </c>
      <c r="O45" s="201">
        <v>1338</v>
      </c>
      <c r="P45" s="201">
        <v>1236</v>
      </c>
      <c r="Q45" s="201">
        <v>1217</v>
      </c>
      <c r="R45" s="736"/>
      <c r="S45" s="4"/>
      <c r="V45" s="658"/>
    </row>
    <row r="46" spans="1:22" ht="12" customHeight="1">
      <c r="A46" s="4"/>
      <c r="B46" s="283"/>
      <c r="C46" s="568"/>
      <c r="D46" s="867" t="s">
        <v>610</v>
      </c>
      <c r="E46" s="185" t="s">
        <v>477</v>
      </c>
      <c r="F46" s="201" t="s">
        <v>477</v>
      </c>
      <c r="G46" s="201" t="s">
        <v>477</v>
      </c>
      <c r="H46" s="201" t="s">
        <v>477</v>
      </c>
      <c r="I46" s="201" t="s">
        <v>477</v>
      </c>
      <c r="J46" s="201" t="s">
        <v>477</v>
      </c>
      <c r="K46" s="201" t="s">
        <v>477</v>
      </c>
      <c r="L46" s="201">
        <v>908</v>
      </c>
      <c r="M46" s="201">
        <v>2386</v>
      </c>
      <c r="N46" s="201">
        <v>1335</v>
      </c>
      <c r="O46" s="201">
        <v>1108</v>
      </c>
      <c r="P46" s="201">
        <v>1175</v>
      </c>
      <c r="Q46" s="201">
        <v>1208</v>
      </c>
      <c r="R46" s="736"/>
      <c r="S46" s="4"/>
      <c r="V46" s="658"/>
    </row>
    <row r="47" spans="1:22" ht="12" customHeight="1">
      <c r="A47" s="4"/>
      <c r="B47" s="283"/>
      <c r="C47" s="568"/>
      <c r="D47" s="867" t="s">
        <v>616</v>
      </c>
      <c r="E47" s="185" t="s">
        <v>477</v>
      </c>
      <c r="F47" s="201" t="s">
        <v>477</v>
      </c>
      <c r="G47" s="201" t="s">
        <v>477</v>
      </c>
      <c r="H47" s="201" t="s">
        <v>477</v>
      </c>
      <c r="I47" s="201" t="s">
        <v>477</v>
      </c>
      <c r="J47" s="201" t="s">
        <v>477</v>
      </c>
      <c r="K47" s="201" t="s">
        <v>477</v>
      </c>
      <c r="L47" s="201">
        <v>1578</v>
      </c>
      <c r="M47" s="201">
        <v>1198</v>
      </c>
      <c r="N47" s="201">
        <v>1291</v>
      </c>
      <c r="O47" s="201">
        <v>1071</v>
      </c>
      <c r="P47" s="201">
        <v>1212</v>
      </c>
      <c r="Q47" s="201">
        <v>904</v>
      </c>
      <c r="R47" s="736"/>
      <c r="S47" s="4"/>
      <c r="V47" s="658"/>
    </row>
    <row r="48" spans="1:22" ht="12" customHeight="1">
      <c r="A48" s="4"/>
      <c r="B48" s="283"/>
      <c r="C48" s="568"/>
      <c r="D48" s="867" t="s">
        <v>613</v>
      </c>
      <c r="E48" s="185" t="s">
        <v>477</v>
      </c>
      <c r="F48" s="201" t="s">
        <v>477</v>
      </c>
      <c r="G48" s="201" t="s">
        <v>477</v>
      </c>
      <c r="H48" s="201" t="s">
        <v>477</v>
      </c>
      <c r="I48" s="201" t="s">
        <v>477</v>
      </c>
      <c r="J48" s="201" t="s">
        <v>477</v>
      </c>
      <c r="K48" s="201" t="s">
        <v>477</v>
      </c>
      <c r="L48" s="201">
        <v>451</v>
      </c>
      <c r="M48" s="201">
        <v>602</v>
      </c>
      <c r="N48" s="201">
        <v>685</v>
      </c>
      <c r="O48" s="201">
        <v>587</v>
      </c>
      <c r="P48" s="201">
        <v>843</v>
      </c>
      <c r="Q48" s="201">
        <v>788</v>
      </c>
      <c r="R48" s="736"/>
      <c r="S48" s="4"/>
      <c r="V48" s="658"/>
    </row>
    <row r="49" spans="1:22" ht="15" customHeight="1">
      <c r="A49" s="4"/>
      <c r="B49" s="283"/>
      <c r="C49" s="1528" t="s">
        <v>234</v>
      </c>
      <c r="D49" s="1528"/>
      <c r="E49" s="566">
        <f t="shared" ref="E49:P49" si="0">+E31/E8*100</f>
        <v>20.868275429288609</v>
      </c>
      <c r="F49" s="566">
        <f t="shared" si="0"/>
        <v>21.118683378608079</v>
      </c>
      <c r="G49" s="566">
        <f t="shared" si="0"/>
        <v>20</v>
      </c>
      <c r="H49" s="566">
        <f t="shared" si="0"/>
        <v>19.694172819796449</v>
      </c>
      <c r="I49" s="566">
        <f t="shared" si="0"/>
        <v>18.85081535104867</v>
      </c>
      <c r="J49" s="566">
        <f t="shared" si="0"/>
        <v>18.330775414748228</v>
      </c>
      <c r="K49" s="566">
        <f t="shared" si="0"/>
        <v>18.713561579848797</v>
      </c>
      <c r="L49" s="566">
        <f t="shared" si="0"/>
        <v>19.347058665013879</v>
      </c>
      <c r="M49" s="566">
        <f t="shared" si="0"/>
        <v>22.922796931607504</v>
      </c>
      <c r="N49" s="566">
        <f t="shared" si="0"/>
        <v>27.135723203138934</v>
      </c>
      <c r="O49" s="566">
        <f t="shared" si="0"/>
        <v>26.844196080667544</v>
      </c>
      <c r="P49" s="566">
        <f t="shared" si="0"/>
        <v>31.472949318954591</v>
      </c>
      <c r="Q49" s="566">
        <f>+Q31/Q8*100</f>
        <v>27.011312396171189</v>
      </c>
      <c r="R49" s="736"/>
      <c r="S49" s="4"/>
      <c r="V49" s="658"/>
    </row>
    <row r="50" spans="1:22" ht="11.25" customHeight="1" thickBot="1">
      <c r="A50" s="4"/>
      <c r="B50" s="283"/>
      <c r="C50" s="666"/>
      <c r="D50" s="736"/>
      <c r="E50" s="732"/>
      <c r="F50" s="732"/>
      <c r="G50" s="732"/>
      <c r="H50" s="732"/>
      <c r="I50" s="732"/>
      <c r="J50" s="732"/>
      <c r="K50" s="732"/>
      <c r="L50" s="732"/>
      <c r="M50" s="732"/>
      <c r="N50" s="732"/>
      <c r="O50" s="732"/>
      <c r="P50" s="732"/>
      <c r="Q50" s="643"/>
      <c r="R50" s="736"/>
      <c r="S50" s="4"/>
      <c r="V50" s="658"/>
    </row>
    <row r="51" spans="1:22" s="12" customFormat="1" ht="13.5" customHeight="1" thickBot="1">
      <c r="A51" s="11"/>
      <c r="B51" s="282"/>
      <c r="C51" s="480" t="s">
        <v>235</v>
      </c>
      <c r="D51" s="645"/>
      <c r="E51" s="663"/>
      <c r="F51" s="663"/>
      <c r="G51" s="663"/>
      <c r="H51" s="663"/>
      <c r="I51" s="663"/>
      <c r="J51" s="663"/>
      <c r="K51" s="663"/>
      <c r="L51" s="663"/>
      <c r="M51" s="663"/>
      <c r="N51" s="663"/>
      <c r="O51" s="663"/>
      <c r="P51" s="663"/>
      <c r="Q51" s="664"/>
      <c r="R51" s="736"/>
      <c r="S51" s="11"/>
      <c r="T51" s="125"/>
      <c r="U51" s="125"/>
      <c r="V51" s="658"/>
    </row>
    <row r="52" spans="1:22" ht="9.75" customHeight="1">
      <c r="A52" s="4"/>
      <c r="B52" s="283"/>
      <c r="C52" s="735" t="s">
        <v>79</v>
      </c>
      <c r="D52" s="667"/>
      <c r="E52" s="662"/>
      <c r="F52" s="662"/>
      <c r="G52" s="662"/>
      <c r="H52" s="662"/>
      <c r="I52" s="662"/>
      <c r="J52" s="662"/>
      <c r="K52" s="662"/>
      <c r="L52" s="662"/>
      <c r="M52" s="662"/>
      <c r="N52" s="662"/>
      <c r="O52" s="662"/>
      <c r="P52" s="662"/>
      <c r="Q52" s="665"/>
      <c r="R52" s="736"/>
      <c r="S52" s="4"/>
      <c r="V52" s="658"/>
    </row>
    <row r="53" spans="1:22" ht="15" customHeight="1">
      <c r="A53" s="4"/>
      <c r="B53" s="283"/>
      <c r="C53" s="1528" t="s">
        <v>69</v>
      </c>
      <c r="D53" s="1528"/>
      <c r="E53" s="647">
        <v>6488</v>
      </c>
      <c r="F53" s="648">
        <v>7288</v>
      </c>
      <c r="G53" s="648">
        <v>7301</v>
      </c>
      <c r="H53" s="648">
        <v>9260</v>
      </c>
      <c r="I53" s="648">
        <v>8610</v>
      </c>
      <c r="J53" s="648">
        <v>8022</v>
      </c>
      <c r="K53" s="648">
        <v>5961</v>
      </c>
      <c r="L53" s="648">
        <v>9415</v>
      </c>
      <c r="M53" s="648">
        <v>7426</v>
      </c>
      <c r="N53" s="648">
        <v>8692</v>
      </c>
      <c r="O53" s="648">
        <v>9457</v>
      </c>
      <c r="P53" s="648">
        <v>9704</v>
      </c>
      <c r="Q53" s="648">
        <v>8675</v>
      </c>
      <c r="R53" s="736"/>
      <c r="S53" s="4"/>
      <c r="V53" s="658"/>
    </row>
    <row r="54" spans="1:22" ht="11.25" customHeight="1">
      <c r="A54" s="4"/>
      <c r="B54" s="283"/>
      <c r="C54" s="568"/>
      <c r="D54" s="126" t="s">
        <v>399</v>
      </c>
      <c r="E54" s="186">
        <v>393</v>
      </c>
      <c r="F54" s="226">
        <v>296</v>
      </c>
      <c r="G54" s="226">
        <v>399</v>
      </c>
      <c r="H54" s="226">
        <v>355</v>
      </c>
      <c r="I54" s="201">
        <v>339</v>
      </c>
      <c r="J54" s="201">
        <v>535</v>
      </c>
      <c r="K54" s="201">
        <v>240</v>
      </c>
      <c r="L54" s="201">
        <v>299</v>
      </c>
      <c r="M54" s="201">
        <v>271</v>
      </c>
      <c r="N54" s="201">
        <v>438</v>
      </c>
      <c r="O54" s="201">
        <v>924</v>
      </c>
      <c r="P54" s="201">
        <v>621</v>
      </c>
      <c r="Q54" s="201">
        <v>384</v>
      </c>
      <c r="R54" s="736"/>
      <c r="S54" s="4"/>
      <c r="V54" s="658"/>
    </row>
    <row r="55" spans="1:22" ht="11.25" customHeight="1">
      <c r="A55" s="4"/>
      <c r="B55" s="283"/>
      <c r="C55" s="568"/>
      <c r="D55" s="126" t="s">
        <v>231</v>
      </c>
      <c r="E55" s="186">
        <v>1772</v>
      </c>
      <c r="F55" s="226">
        <v>1996</v>
      </c>
      <c r="G55" s="226">
        <v>1785</v>
      </c>
      <c r="H55" s="226">
        <v>2642</v>
      </c>
      <c r="I55" s="201">
        <v>2699</v>
      </c>
      <c r="J55" s="201">
        <v>2504</v>
      </c>
      <c r="K55" s="201">
        <v>1711</v>
      </c>
      <c r="L55" s="201">
        <v>2409</v>
      </c>
      <c r="M55" s="201">
        <v>2326</v>
      </c>
      <c r="N55" s="201">
        <v>2646</v>
      </c>
      <c r="O55" s="201">
        <v>2490</v>
      </c>
      <c r="P55" s="201">
        <v>2828</v>
      </c>
      <c r="Q55" s="201">
        <v>2392</v>
      </c>
      <c r="R55" s="736"/>
      <c r="S55" s="4"/>
      <c r="V55" s="658"/>
    </row>
    <row r="56" spans="1:22" ht="11.25" customHeight="1">
      <c r="A56" s="4"/>
      <c r="B56" s="283"/>
      <c r="C56" s="568"/>
      <c r="D56" s="126" t="s">
        <v>179</v>
      </c>
      <c r="E56" s="186">
        <v>4323</v>
      </c>
      <c r="F56" s="226">
        <v>4996</v>
      </c>
      <c r="G56" s="226">
        <v>5117</v>
      </c>
      <c r="H56" s="226">
        <v>6263</v>
      </c>
      <c r="I56" s="201">
        <v>5572</v>
      </c>
      <c r="J56" s="201">
        <v>4983</v>
      </c>
      <c r="K56" s="201">
        <v>4010</v>
      </c>
      <c r="L56" s="201">
        <v>6707</v>
      </c>
      <c r="M56" s="201">
        <v>4829</v>
      </c>
      <c r="N56" s="201">
        <v>5608</v>
      </c>
      <c r="O56" s="201">
        <v>6043</v>
      </c>
      <c r="P56" s="201">
        <v>6254</v>
      </c>
      <c r="Q56" s="201">
        <v>5899</v>
      </c>
      <c r="R56" s="736"/>
      <c r="S56" s="4"/>
      <c r="V56" s="658"/>
    </row>
    <row r="57" spans="1:22" ht="11.25" customHeight="1">
      <c r="A57" s="4"/>
      <c r="B57" s="283"/>
      <c r="C57" s="568"/>
      <c r="D57" s="126" t="s">
        <v>232</v>
      </c>
      <c r="E57" s="927">
        <v>0</v>
      </c>
      <c r="F57" s="926">
        <v>0</v>
      </c>
      <c r="G57" s="926">
        <v>0</v>
      </c>
      <c r="H57" s="926">
        <v>0</v>
      </c>
      <c r="I57" s="926">
        <v>0</v>
      </c>
      <c r="J57" s="926">
        <v>0</v>
      </c>
      <c r="K57" s="926">
        <v>0</v>
      </c>
      <c r="L57" s="926">
        <v>0</v>
      </c>
      <c r="M57" s="926">
        <v>0</v>
      </c>
      <c r="N57" s="926">
        <v>0</v>
      </c>
      <c r="O57" s="926">
        <v>0</v>
      </c>
      <c r="P57" s="926">
        <v>1</v>
      </c>
      <c r="Q57" s="926">
        <v>0</v>
      </c>
      <c r="R57" s="736"/>
      <c r="S57" s="4"/>
      <c r="V57" s="658"/>
    </row>
    <row r="58" spans="1:22" ht="12.75" hidden="1" customHeight="1">
      <c r="A58" s="4"/>
      <c r="B58" s="283"/>
      <c r="C58" s="568"/>
      <c r="D58" s="260" t="s">
        <v>203</v>
      </c>
      <c r="E58" s="185">
        <v>2037</v>
      </c>
      <c r="F58" s="201">
        <v>2204</v>
      </c>
      <c r="G58" s="201">
        <v>1941</v>
      </c>
      <c r="H58" s="201">
        <v>3459</v>
      </c>
      <c r="I58" s="201">
        <v>3445</v>
      </c>
      <c r="J58" s="201">
        <v>3138</v>
      </c>
      <c r="K58" s="201">
        <v>2306</v>
      </c>
      <c r="L58" s="201">
        <v>3253</v>
      </c>
      <c r="M58" s="201">
        <v>2767</v>
      </c>
      <c r="N58" s="201">
        <v>2990</v>
      </c>
      <c r="O58" s="201">
        <v>3123</v>
      </c>
      <c r="P58" s="201">
        <v>3163</v>
      </c>
      <c r="Q58" s="201">
        <v>2857</v>
      </c>
      <c r="R58" s="736"/>
      <c r="S58" s="4"/>
      <c r="V58" s="658"/>
    </row>
    <row r="59" spans="1:22" ht="12.75" hidden="1" customHeight="1">
      <c r="A59" s="4"/>
      <c r="B59" s="283"/>
      <c r="C59" s="568"/>
      <c r="D59" s="260" t="s">
        <v>204</v>
      </c>
      <c r="E59" s="185">
        <v>2190</v>
      </c>
      <c r="F59" s="201">
        <v>2692</v>
      </c>
      <c r="G59" s="201">
        <v>2988</v>
      </c>
      <c r="H59" s="201">
        <v>3303</v>
      </c>
      <c r="I59" s="201">
        <v>2855</v>
      </c>
      <c r="J59" s="201">
        <v>2495</v>
      </c>
      <c r="K59" s="201">
        <v>1965</v>
      </c>
      <c r="L59" s="201">
        <v>3579</v>
      </c>
      <c r="M59" s="201">
        <v>2472</v>
      </c>
      <c r="N59" s="201">
        <v>2862</v>
      </c>
      <c r="O59" s="201">
        <v>2930</v>
      </c>
      <c r="P59" s="201">
        <v>3056</v>
      </c>
      <c r="Q59" s="201">
        <v>2958</v>
      </c>
      <c r="R59" s="736"/>
      <c r="S59" s="4"/>
      <c r="V59" s="658"/>
    </row>
    <row r="60" spans="1:22" ht="12.75" hidden="1" customHeight="1">
      <c r="A60" s="4"/>
      <c r="B60" s="283"/>
      <c r="C60" s="568"/>
      <c r="D60" s="260" t="s">
        <v>60</v>
      </c>
      <c r="E60" s="185">
        <v>734</v>
      </c>
      <c r="F60" s="201">
        <v>840</v>
      </c>
      <c r="G60" s="201">
        <v>856</v>
      </c>
      <c r="H60" s="201">
        <v>1061</v>
      </c>
      <c r="I60" s="201">
        <v>1070</v>
      </c>
      <c r="J60" s="201">
        <v>955</v>
      </c>
      <c r="K60" s="201">
        <v>770</v>
      </c>
      <c r="L60" s="201">
        <v>1257</v>
      </c>
      <c r="M60" s="201">
        <v>973</v>
      </c>
      <c r="N60" s="201">
        <v>1028</v>
      </c>
      <c r="O60" s="201">
        <v>1102</v>
      </c>
      <c r="P60" s="201">
        <v>1076</v>
      </c>
      <c r="Q60" s="201">
        <v>990</v>
      </c>
      <c r="R60" s="736"/>
      <c r="S60" s="4"/>
      <c r="V60" s="658"/>
    </row>
    <row r="61" spans="1:22" ht="12.75" hidden="1" customHeight="1">
      <c r="A61" s="4"/>
      <c r="B61" s="283"/>
      <c r="C61" s="568"/>
      <c r="D61" s="260" t="s">
        <v>206</v>
      </c>
      <c r="E61" s="185">
        <v>737</v>
      </c>
      <c r="F61" s="201">
        <v>777</v>
      </c>
      <c r="G61" s="201">
        <v>1059</v>
      </c>
      <c r="H61" s="201">
        <v>1019</v>
      </c>
      <c r="I61" s="201">
        <v>826</v>
      </c>
      <c r="J61" s="201">
        <v>982</v>
      </c>
      <c r="K61" s="201">
        <v>574</v>
      </c>
      <c r="L61" s="201">
        <v>817</v>
      </c>
      <c r="M61" s="201">
        <v>676</v>
      </c>
      <c r="N61" s="201">
        <v>1000</v>
      </c>
      <c r="O61" s="201">
        <v>1006</v>
      </c>
      <c r="P61" s="201">
        <v>1041</v>
      </c>
      <c r="Q61" s="201">
        <v>864</v>
      </c>
      <c r="R61" s="736"/>
      <c r="S61" s="4"/>
      <c r="V61" s="658"/>
    </row>
    <row r="62" spans="1:22" ht="12.75" hidden="1" customHeight="1">
      <c r="A62" s="4"/>
      <c r="B62" s="283"/>
      <c r="C62" s="568"/>
      <c r="D62" s="260" t="s">
        <v>207</v>
      </c>
      <c r="E62" s="185">
        <v>635</v>
      </c>
      <c r="F62" s="201">
        <v>575</v>
      </c>
      <c r="G62" s="201">
        <v>319</v>
      </c>
      <c r="H62" s="201">
        <v>260</v>
      </c>
      <c r="I62" s="201">
        <v>218</v>
      </c>
      <c r="J62" s="201">
        <v>272</v>
      </c>
      <c r="K62" s="201">
        <v>256</v>
      </c>
      <c r="L62" s="201">
        <v>329</v>
      </c>
      <c r="M62" s="201">
        <v>375</v>
      </c>
      <c r="N62" s="201">
        <v>658</v>
      </c>
      <c r="O62" s="201">
        <v>1101</v>
      </c>
      <c r="P62" s="201">
        <v>1107</v>
      </c>
      <c r="Q62" s="201">
        <v>767</v>
      </c>
      <c r="R62" s="736"/>
      <c r="S62" s="4"/>
      <c r="V62" s="658"/>
    </row>
    <row r="63" spans="1:22" ht="12.75" hidden="1" customHeight="1">
      <c r="A63" s="4"/>
      <c r="B63" s="283"/>
      <c r="C63" s="568"/>
      <c r="D63" s="260" t="s">
        <v>142</v>
      </c>
      <c r="E63" s="185">
        <v>63</v>
      </c>
      <c r="F63" s="201">
        <v>85</v>
      </c>
      <c r="G63" s="201">
        <v>56</v>
      </c>
      <c r="H63" s="201">
        <v>46</v>
      </c>
      <c r="I63" s="201">
        <v>51</v>
      </c>
      <c r="J63" s="201">
        <v>58</v>
      </c>
      <c r="K63" s="201">
        <v>38</v>
      </c>
      <c r="L63" s="201">
        <v>57</v>
      </c>
      <c r="M63" s="201">
        <v>55</v>
      </c>
      <c r="N63" s="201">
        <v>52</v>
      </c>
      <c r="O63" s="201">
        <v>94</v>
      </c>
      <c r="P63" s="201">
        <v>118</v>
      </c>
      <c r="Q63" s="201">
        <v>113</v>
      </c>
      <c r="R63" s="736"/>
      <c r="S63" s="4"/>
      <c r="V63" s="658"/>
    </row>
    <row r="64" spans="1:22" ht="12.75" hidden="1" customHeight="1">
      <c r="A64" s="4"/>
      <c r="B64" s="283"/>
      <c r="C64" s="568"/>
      <c r="D64" s="260" t="s">
        <v>143</v>
      </c>
      <c r="E64" s="185">
        <v>92</v>
      </c>
      <c r="F64" s="201">
        <v>115</v>
      </c>
      <c r="G64" s="201">
        <v>82</v>
      </c>
      <c r="H64" s="201">
        <v>112</v>
      </c>
      <c r="I64" s="201">
        <v>145</v>
      </c>
      <c r="J64" s="201">
        <v>122</v>
      </c>
      <c r="K64" s="201">
        <v>52</v>
      </c>
      <c r="L64" s="201">
        <v>123</v>
      </c>
      <c r="M64" s="201">
        <v>108</v>
      </c>
      <c r="N64" s="201">
        <v>102</v>
      </c>
      <c r="O64" s="201">
        <v>102</v>
      </c>
      <c r="P64" s="201">
        <v>143</v>
      </c>
      <c r="Q64" s="201">
        <v>126</v>
      </c>
      <c r="R64" s="736"/>
      <c r="S64" s="4"/>
      <c r="V64" s="658"/>
    </row>
    <row r="65" spans="1:22" ht="15" customHeight="1">
      <c r="A65" s="4"/>
      <c r="B65" s="283"/>
      <c r="C65" s="1528" t="s">
        <v>236</v>
      </c>
      <c r="D65" s="1528"/>
      <c r="E65" s="566">
        <f t="shared" ref="E65:P65" si="1">+E53/E31*100</f>
        <v>59.121560051029711</v>
      </c>
      <c r="F65" s="566">
        <f t="shared" si="1"/>
        <v>54.821724086053855</v>
      </c>
      <c r="G65" s="566">
        <f t="shared" si="1"/>
        <v>62.874612469858768</v>
      </c>
      <c r="H65" s="566">
        <f t="shared" si="1"/>
        <v>58.64471184293857</v>
      </c>
      <c r="I65" s="566">
        <f t="shared" si="1"/>
        <v>57.603532481434407</v>
      </c>
      <c r="J65" s="566">
        <f t="shared" si="1"/>
        <v>63.966190893868117</v>
      </c>
      <c r="K65" s="566">
        <f t="shared" si="1"/>
        <v>55.107700841268368</v>
      </c>
      <c r="L65" s="566">
        <f t="shared" si="1"/>
        <v>65.568632913155511</v>
      </c>
      <c r="M65" s="566">
        <f t="shared" si="1"/>
        <v>55.101283668472213</v>
      </c>
      <c r="N65" s="566">
        <f t="shared" si="1"/>
        <v>57.127834373973052</v>
      </c>
      <c r="O65" s="566">
        <f t="shared" si="1"/>
        <v>66.961693691142116</v>
      </c>
      <c r="P65" s="566">
        <f t="shared" si="1"/>
        <v>62.034136674550922</v>
      </c>
      <c r="Q65" s="566">
        <f>+Q53/Q31*100</f>
        <v>63.515888124176314</v>
      </c>
      <c r="R65" s="736"/>
      <c r="S65" s="4"/>
      <c r="V65" s="658"/>
    </row>
    <row r="66" spans="1:22" ht="11.25" customHeight="1">
      <c r="A66" s="4"/>
      <c r="B66" s="283"/>
      <c r="C66" s="568"/>
      <c r="D66" s="557" t="s">
        <v>203</v>
      </c>
      <c r="E66" s="227">
        <f t="shared" ref="E66:P72" si="2">+E58/E32*100</f>
        <v>52.110514198004608</v>
      </c>
      <c r="F66" s="227">
        <f t="shared" si="2"/>
        <v>43.471400394477314</v>
      </c>
      <c r="G66" s="227">
        <f t="shared" si="2"/>
        <v>51.926163723916531</v>
      </c>
      <c r="H66" s="227">
        <f t="shared" si="2"/>
        <v>49.499141385231823</v>
      </c>
      <c r="I66" s="227">
        <f t="shared" si="2"/>
        <v>51.127931136835855</v>
      </c>
      <c r="J66" s="227">
        <f t="shared" si="2"/>
        <v>60.520732883317265</v>
      </c>
      <c r="K66" s="227">
        <f t="shared" si="2"/>
        <v>52.974959797840569</v>
      </c>
      <c r="L66" s="227">
        <f t="shared" si="2"/>
        <v>54.699848663191531</v>
      </c>
      <c r="M66" s="227">
        <f t="shared" si="2"/>
        <v>46.882412741443581</v>
      </c>
      <c r="N66" s="227">
        <f t="shared" si="2"/>
        <v>52.483763384237314</v>
      </c>
      <c r="O66" s="227">
        <f t="shared" si="2"/>
        <v>61.283359497645208</v>
      </c>
      <c r="P66" s="227">
        <f t="shared" si="2"/>
        <v>53.856632044951468</v>
      </c>
      <c r="Q66" s="227">
        <f>+Q58/Q32*100</f>
        <v>56.373322809786899</v>
      </c>
      <c r="R66" s="736"/>
      <c r="S66" s="187"/>
      <c r="V66" s="658"/>
    </row>
    <row r="67" spans="1:22" ht="11.25" customHeight="1">
      <c r="A67" s="4"/>
      <c r="B67" s="283"/>
      <c r="C67" s="568"/>
      <c r="D67" s="557" t="s">
        <v>204</v>
      </c>
      <c r="E67" s="227">
        <f t="shared" si="2"/>
        <v>71.568627450980387</v>
      </c>
      <c r="F67" s="227">
        <f t="shared" si="2"/>
        <v>66.46913580246914</v>
      </c>
      <c r="G67" s="227">
        <f t="shared" si="2"/>
        <v>69.845722300140253</v>
      </c>
      <c r="H67" s="227">
        <f t="shared" si="2"/>
        <v>74.542992552471219</v>
      </c>
      <c r="I67" s="227">
        <f t="shared" si="2"/>
        <v>72.572445348246063</v>
      </c>
      <c r="J67" s="227">
        <f t="shared" si="2"/>
        <v>69.673275621334824</v>
      </c>
      <c r="K67" s="227">
        <f t="shared" si="2"/>
        <v>62.719438238110435</v>
      </c>
      <c r="L67" s="227">
        <f t="shared" si="2"/>
        <v>78.127046496398165</v>
      </c>
      <c r="M67" s="227">
        <f t="shared" si="2"/>
        <v>69.889737065309589</v>
      </c>
      <c r="N67" s="227">
        <f t="shared" si="2"/>
        <v>65.342465753424662</v>
      </c>
      <c r="O67" s="227">
        <f t="shared" si="2"/>
        <v>74.859478794072558</v>
      </c>
      <c r="P67" s="227">
        <f t="shared" si="2"/>
        <v>70.6262999768893</v>
      </c>
      <c r="Q67" s="227">
        <f t="shared" ref="Q67:Q72" si="3">+Q59/Q33*100</f>
        <v>72.678132678132684</v>
      </c>
      <c r="R67" s="736"/>
      <c r="S67" s="187"/>
      <c r="V67" s="658"/>
    </row>
    <row r="68" spans="1:22" ht="11.25" customHeight="1">
      <c r="A68" s="4"/>
      <c r="B68" s="283"/>
      <c r="C68" s="568"/>
      <c r="D68" s="557" t="s">
        <v>60</v>
      </c>
      <c r="E68" s="227">
        <f t="shared" si="2"/>
        <v>49.427609427609426</v>
      </c>
      <c r="F68" s="227">
        <f t="shared" si="2"/>
        <v>44.800000000000004</v>
      </c>
      <c r="G68" s="227">
        <f t="shared" si="2"/>
        <v>52.937538651824369</v>
      </c>
      <c r="H68" s="227">
        <f t="shared" si="2"/>
        <v>42.423030787684922</v>
      </c>
      <c r="I68" s="227">
        <f t="shared" si="2"/>
        <v>46.501521077792262</v>
      </c>
      <c r="J68" s="227">
        <f t="shared" si="2"/>
        <v>54.727793696275072</v>
      </c>
      <c r="K68" s="227">
        <f t="shared" si="2"/>
        <v>42.564953012714206</v>
      </c>
      <c r="L68" s="227">
        <f t="shared" si="2"/>
        <v>60.607521697203467</v>
      </c>
      <c r="M68" s="227">
        <f t="shared" si="2"/>
        <v>54.847801578354009</v>
      </c>
      <c r="N68" s="227">
        <f t="shared" si="2"/>
        <v>47.307869305108149</v>
      </c>
      <c r="O68" s="227">
        <f t="shared" si="2"/>
        <v>56.980351602895553</v>
      </c>
      <c r="P68" s="227">
        <f t="shared" si="2"/>
        <v>50.706880301602261</v>
      </c>
      <c r="Q68" s="227">
        <f t="shared" si="3"/>
        <v>54.039301310043662</v>
      </c>
      <c r="R68" s="736"/>
      <c r="S68" s="187"/>
      <c r="V68" s="658"/>
    </row>
    <row r="69" spans="1:22" ht="11.25" customHeight="1">
      <c r="A69" s="4"/>
      <c r="B69" s="283"/>
      <c r="C69" s="568"/>
      <c r="D69" s="557" t="s">
        <v>206</v>
      </c>
      <c r="E69" s="227">
        <f t="shared" si="2"/>
        <v>51.974612129760224</v>
      </c>
      <c r="F69" s="227">
        <f t="shared" si="2"/>
        <v>61.229314420803782</v>
      </c>
      <c r="G69" s="227">
        <f t="shared" si="2"/>
        <v>83.583267561168114</v>
      </c>
      <c r="H69" s="227">
        <f t="shared" si="2"/>
        <v>82.845528455284551</v>
      </c>
      <c r="I69" s="227">
        <f t="shared" si="2"/>
        <v>79.043062200956939</v>
      </c>
      <c r="J69" s="227">
        <f t="shared" si="2"/>
        <v>69.99287241625089</v>
      </c>
      <c r="K69" s="227">
        <f t="shared" si="2"/>
        <v>54.666666666666664</v>
      </c>
      <c r="L69" s="227">
        <f t="shared" si="2"/>
        <v>78.937198067632849</v>
      </c>
      <c r="M69" s="227">
        <f t="shared" si="2"/>
        <v>54.870129870129873</v>
      </c>
      <c r="N69" s="227">
        <f t="shared" si="2"/>
        <v>70.126227208976161</v>
      </c>
      <c r="O69" s="227">
        <f t="shared" si="2"/>
        <v>80.15936254980079</v>
      </c>
      <c r="P69" s="227">
        <f t="shared" si="2"/>
        <v>70.290344361917619</v>
      </c>
      <c r="Q69" s="227">
        <f t="shared" si="3"/>
        <v>65.954198473282446</v>
      </c>
      <c r="R69" s="736"/>
      <c r="S69" s="187"/>
      <c r="V69" s="658"/>
    </row>
    <row r="70" spans="1:22" ht="11.25" customHeight="1">
      <c r="A70" s="4"/>
      <c r="B70" s="283"/>
      <c r="C70" s="568"/>
      <c r="D70" s="557" t="s">
        <v>207</v>
      </c>
      <c r="E70" s="227">
        <f t="shared" si="2"/>
        <v>77.533577533577542</v>
      </c>
      <c r="F70" s="227">
        <f t="shared" si="2"/>
        <v>81.792318634423893</v>
      </c>
      <c r="G70" s="227">
        <f t="shared" si="2"/>
        <v>77.239709443099272</v>
      </c>
      <c r="H70" s="227">
        <f t="shared" si="2"/>
        <v>58.956916099773238</v>
      </c>
      <c r="I70" s="227">
        <f>+I62/I36*100</f>
        <v>32.058823529411768</v>
      </c>
      <c r="J70" s="227">
        <f t="shared" si="2"/>
        <v>74.316939890710387</v>
      </c>
      <c r="K70" s="227">
        <f t="shared" si="2"/>
        <v>80.250783699059554</v>
      </c>
      <c r="L70" s="227">
        <f t="shared" si="2"/>
        <v>64.636542239685653</v>
      </c>
      <c r="M70" s="227">
        <f t="shared" si="2"/>
        <v>52.155771905424196</v>
      </c>
      <c r="N70" s="227">
        <f t="shared" si="2"/>
        <v>52.180808881839816</v>
      </c>
      <c r="O70" s="227">
        <f t="shared" si="2"/>
        <v>67.463235294117652</v>
      </c>
      <c r="P70" s="227">
        <f t="shared" si="2"/>
        <v>76.239669421487605</v>
      </c>
      <c r="Q70" s="227">
        <f t="shared" si="3"/>
        <v>73.047619047619051</v>
      </c>
      <c r="R70" s="736"/>
      <c r="S70" s="187"/>
      <c r="V70" s="658"/>
    </row>
    <row r="71" spans="1:22" ht="11.25" customHeight="1">
      <c r="A71" s="4"/>
      <c r="B71" s="283"/>
      <c r="C71" s="568"/>
      <c r="D71" s="557" t="s">
        <v>142</v>
      </c>
      <c r="E71" s="227">
        <f t="shared" si="2"/>
        <v>57.798165137614674</v>
      </c>
      <c r="F71" s="227">
        <f t="shared" si="2"/>
        <v>66.40625</v>
      </c>
      <c r="G71" s="227">
        <f t="shared" si="2"/>
        <v>24.778761061946902</v>
      </c>
      <c r="H71" s="227">
        <f t="shared" si="2"/>
        <v>97.872340425531917</v>
      </c>
      <c r="I71" s="227">
        <f t="shared" si="2"/>
        <v>61.445783132530117</v>
      </c>
      <c r="J71" s="227">
        <f t="shared" si="2"/>
        <v>81.690140845070431</v>
      </c>
      <c r="K71" s="227">
        <f t="shared" si="2"/>
        <v>92.682926829268297</v>
      </c>
      <c r="L71" s="227">
        <f t="shared" si="2"/>
        <v>80.281690140845072</v>
      </c>
      <c r="M71" s="227">
        <f t="shared" si="2"/>
        <v>44.715447154471541</v>
      </c>
      <c r="N71" s="227">
        <f t="shared" si="2"/>
        <v>54.736842105263165</v>
      </c>
      <c r="O71" s="227">
        <f t="shared" si="2"/>
        <v>70.676691729323309</v>
      </c>
      <c r="P71" s="227">
        <f t="shared" si="2"/>
        <v>70.658682634730539</v>
      </c>
      <c r="Q71" s="227">
        <f t="shared" si="3"/>
        <v>89.682539682539684</v>
      </c>
      <c r="R71" s="736"/>
      <c r="S71" s="187"/>
      <c r="V71" s="658"/>
    </row>
    <row r="72" spans="1:22" ht="11.25" customHeight="1">
      <c r="A72" s="4"/>
      <c r="B72" s="283"/>
      <c r="C72" s="568"/>
      <c r="D72" s="557" t="s">
        <v>143</v>
      </c>
      <c r="E72" s="227">
        <f t="shared" si="2"/>
        <v>52.873563218390807</v>
      </c>
      <c r="F72" s="227">
        <f t="shared" si="2"/>
        <v>57.788944723618087</v>
      </c>
      <c r="G72" s="227">
        <f t="shared" si="2"/>
        <v>112.32876712328768</v>
      </c>
      <c r="H72" s="227">
        <f t="shared" si="2"/>
        <v>73.68421052631578</v>
      </c>
      <c r="I72" s="227">
        <f t="shared" si="2"/>
        <v>87.349397590361448</v>
      </c>
      <c r="J72" s="227">
        <f t="shared" si="2"/>
        <v>64.21052631578948</v>
      </c>
      <c r="K72" s="227">
        <f t="shared" si="2"/>
        <v>46.428571428571431</v>
      </c>
      <c r="L72" s="227">
        <f t="shared" si="2"/>
        <v>86.619718309859152</v>
      </c>
      <c r="M72" s="227">
        <f t="shared" si="2"/>
        <v>56.84210526315789</v>
      </c>
      <c r="N72" s="227">
        <f t="shared" si="2"/>
        <v>55.737704918032783</v>
      </c>
      <c r="O72" s="227">
        <f t="shared" si="2"/>
        <v>64.15094339622641</v>
      </c>
      <c r="P72" s="227">
        <f t="shared" si="2"/>
        <v>64.705882352941174</v>
      </c>
      <c r="Q72" s="227">
        <f t="shared" si="3"/>
        <v>62.376237623762378</v>
      </c>
      <c r="R72" s="736"/>
      <c r="S72" s="187"/>
      <c r="V72" s="658"/>
    </row>
    <row r="73" spans="1:22" ht="22.5" customHeight="1">
      <c r="A73" s="4"/>
      <c r="B73" s="283"/>
      <c r="C73" s="1525" t="s">
        <v>330</v>
      </c>
      <c r="D73" s="1526"/>
      <c r="E73" s="1526"/>
      <c r="F73" s="1526"/>
      <c r="G73" s="1526"/>
      <c r="H73" s="1526"/>
      <c r="I73" s="1526"/>
      <c r="J73" s="1526"/>
      <c r="K73" s="1526"/>
      <c r="L73" s="1526"/>
      <c r="M73" s="1526"/>
      <c r="N73" s="1526"/>
      <c r="O73" s="1526"/>
      <c r="P73" s="1526"/>
      <c r="Q73" s="1526"/>
      <c r="R73" s="736"/>
      <c r="S73" s="187"/>
      <c r="V73" s="658"/>
    </row>
    <row r="74" spans="1:22" ht="13.5" customHeight="1">
      <c r="A74" s="4"/>
      <c r="B74" s="283"/>
      <c r="C74" s="54" t="s">
        <v>445</v>
      </c>
      <c r="D74" s="8"/>
      <c r="E74" s="1"/>
      <c r="F74" s="1"/>
      <c r="G74" s="8"/>
      <c r="H74" s="1"/>
      <c r="I74" s="1180"/>
      <c r="J74" s="8"/>
      <c r="K74" s="1"/>
      <c r="L74" s="8"/>
      <c r="M74" s="8"/>
      <c r="N74" s="8"/>
      <c r="O74" s="8"/>
      <c r="P74" s="8"/>
      <c r="Q74" s="8"/>
      <c r="R74" s="736"/>
      <c r="S74" s="4"/>
      <c r="V74" s="658"/>
    </row>
    <row r="75" spans="1:22" ht="10.5" customHeight="1">
      <c r="A75" s="4"/>
      <c r="B75" s="283"/>
      <c r="C75" s="1527" t="s">
        <v>479</v>
      </c>
      <c r="D75" s="1527"/>
      <c r="E75" s="1527"/>
      <c r="F75" s="1527"/>
      <c r="G75" s="1527"/>
      <c r="H75" s="1527"/>
      <c r="I75" s="1527"/>
      <c r="J75" s="1527"/>
      <c r="K75" s="1527"/>
      <c r="L75" s="1527"/>
      <c r="M75" s="1527"/>
      <c r="N75" s="1527"/>
      <c r="O75" s="1527"/>
      <c r="P75" s="1527"/>
      <c r="Q75" s="1527"/>
      <c r="R75" s="736"/>
      <c r="S75" s="4"/>
      <c r="V75" s="658"/>
    </row>
    <row r="76" spans="1:22" ht="13.5" customHeight="1">
      <c r="A76" s="4"/>
      <c r="B76" s="277">
        <v>10</v>
      </c>
      <c r="C76" s="1435">
        <v>41821</v>
      </c>
      <c r="D76" s="1435"/>
      <c r="E76" s="668"/>
      <c r="F76" s="668"/>
      <c r="G76" s="668"/>
      <c r="H76" s="668"/>
      <c r="I76" s="668"/>
      <c r="J76" s="187"/>
      <c r="K76" s="187"/>
      <c r="L76" s="737"/>
      <c r="M76" s="229"/>
      <c r="N76" s="229"/>
      <c r="O76" s="229"/>
      <c r="P76" s="737"/>
      <c r="Q76" s="1"/>
      <c r="R76" s="8"/>
      <c r="S76" s="4"/>
      <c r="V76" s="658"/>
    </row>
    <row r="77" spans="1:22">
      <c r="E77" s="25"/>
      <c r="F77" s="25"/>
      <c r="G77" s="25"/>
      <c r="H77" s="25"/>
      <c r="I77" s="25"/>
      <c r="J77" s="25"/>
      <c r="K77" s="25"/>
      <c r="L77" s="25"/>
      <c r="M77" s="25"/>
      <c r="N77" s="25"/>
      <c r="O77" s="25"/>
      <c r="P77" s="25"/>
      <c r="Q77" s="25"/>
      <c r="V77" s="658"/>
    </row>
    <row r="78" spans="1:22">
      <c r="E78" s="25"/>
      <c r="F78" s="25"/>
      <c r="G78" s="25"/>
      <c r="H78" s="25"/>
      <c r="I78" s="25"/>
      <c r="J78" s="25"/>
      <c r="K78" s="25"/>
      <c r="L78" s="25"/>
      <c r="M78" s="25"/>
      <c r="N78" s="25"/>
      <c r="O78" s="25"/>
      <c r="P78" s="25"/>
      <c r="Q78" s="25"/>
    </row>
    <row r="79" spans="1:22">
      <c r="E79" s="25"/>
      <c r="F79" s="25"/>
      <c r="G79" s="25"/>
      <c r="H79" s="25"/>
      <c r="I79" s="25"/>
      <c r="J79" s="25"/>
      <c r="K79" s="25"/>
      <c r="L79" s="25"/>
      <c r="M79" s="25"/>
      <c r="N79" s="25"/>
      <c r="O79" s="25"/>
      <c r="P79" s="25"/>
      <c r="Q79" s="25"/>
    </row>
    <row r="80" spans="1:22">
      <c r="E80" s="25"/>
      <c r="F80" s="25"/>
      <c r="G80" s="25"/>
      <c r="H80" s="25"/>
      <c r="I80" s="25"/>
      <c r="J80" s="25"/>
      <c r="K80" s="25"/>
      <c r="L80" s="25"/>
      <c r="M80" s="25"/>
      <c r="N80" s="25"/>
      <c r="O80" s="25"/>
      <c r="P80" s="25"/>
      <c r="Q80" s="25"/>
    </row>
    <row r="81" spans="5:18">
      <c r="E81" s="25"/>
      <c r="F81" s="25"/>
      <c r="G81" s="25"/>
      <c r="H81" s="25"/>
      <c r="I81" s="25"/>
      <c r="J81" s="25"/>
      <c r="K81" s="25"/>
      <c r="L81" s="25"/>
      <c r="M81" s="25"/>
      <c r="N81" s="25"/>
      <c r="O81" s="25"/>
      <c r="P81" s="25"/>
      <c r="Q81" s="25"/>
    </row>
    <row r="82" spans="5:18">
      <c r="E82" s="25"/>
      <c r="F82" s="25"/>
      <c r="G82" s="25"/>
      <c r="H82" s="25"/>
      <c r="I82" s="25"/>
      <c r="J82" s="25"/>
      <c r="K82" s="25"/>
      <c r="L82" s="25"/>
      <c r="M82" s="25"/>
      <c r="O82" s="25"/>
      <c r="P82" s="25"/>
      <c r="Q82" s="25"/>
    </row>
    <row r="87" spans="5:18" ht="8.25" customHeight="1"/>
    <row r="89" spans="5:18" ht="9" customHeight="1">
      <c r="R89" s="9"/>
    </row>
    <row r="90" spans="5:18" ht="8.25" customHeight="1">
      <c r="E90" s="1436"/>
      <c r="F90" s="1436"/>
      <c r="G90" s="1436"/>
      <c r="H90" s="1436"/>
      <c r="I90" s="1436"/>
      <c r="J90" s="1436"/>
      <c r="K90" s="1436"/>
      <c r="L90" s="1436"/>
      <c r="M90" s="1436"/>
      <c r="N90" s="1436"/>
      <c r="O90" s="1436"/>
      <c r="P90" s="1436"/>
      <c r="Q90" s="1436"/>
      <c r="R90" s="1436"/>
    </row>
    <row r="91" spans="5:18" ht="9.75" customHeight="1"/>
  </sheetData>
  <mergeCells count="18">
    <mergeCell ref="D1:R1"/>
    <mergeCell ref="B2:D2"/>
    <mergeCell ref="C5:D6"/>
    <mergeCell ref="E5:N5"/>
    <mergeCell ref="E6:K6"/>
    <mergeCell ref="L6:Q6"/>
    <mergeCell ref="C8:D8"/>
    <mergeCell ref="C16:D16"/>
    <mergeCell ref="C22:D22"/>
    <mergeCell ref="C23:D23"/>
    <mergeCell ref="C31:D31"/>
    <mergeCell ref="C73:Q73"/>
    <mergeCell ref="C75:Q75"/>
    <mergeCell ref="C76:D76"/>
    <mergeCell ref="E90:R90"/>
    <mergeCell ref="C49:D49"/>
    <mergeCell ref="C53:D53"/>
    <mergeCell ref="C65:D65"/>
  </mergeCells>
  <conditionalFormatting sqref="E7:Q7">
    <cfRule type="cellIs" dxfId="2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Folha7">
    <tabColor theme="5"/>
  </sheetPr>
  <dimension ref="A1:Y66"/>
  <sheetViews>
    <sheetView workbookViewId="0"/>
  </sheetViews>
  <sheetFormatPr defaultRowHeight="12.75"/>
  <cols>
    <col min="1" max="1" width="1" style="494" customWidth="1"/>
    <col min="2" max="2" width="2.5703125" style="494" customWidth="1"/>
    <col min="3" max="3" width="1" style="494" customWidth="1"/>
    <col min="4" max="4" width="23.42578125" style="494" customWidth="1"/>
    <col min="5" max="5" width="5.42578125" style="494" customWidth="1"/>
    <col min="6" max="6" width="5.42578125" style="489" customWidth="1"/>
    <col min="7" max="17" width="5.42578125" style="494" customWidth="1"/>
    <col min="18" max="18" width="2.5703125" style="494" customWidth="1"/>
    <col min="19" max="19" width="1" style="494" customWidth="1"/>
    <col min="20" max="16384" width="9.140625" style="494"/>
  </cols>
  <sheetData>
    <row r="1" spans="1:25" ht="13.5" customHeight="1">
      <c r="A1" s="489"/>
      <c r="B1" s="1542" t="s">
        <v>370</v>
      </c>
      <c r="C1" s="1543"/>
      <c r="D1" s="1543"/>
      <c r="E1" s="1543"/>
      <c r="F1" s="1543"/>
      <c r="G1" s="1543"/>
      <c r="H1" s="1543"/>
      <c r="I1" s="526"/>
      <c r="J1" s="526"/>
      <c r="K1" s="526"/>
      <c r="L1" s="526"/>
      <c r="M1" s="526"/>
      <c r="N1" s="526"/>
      <c r="O1" s="526"/>
      <c r="P1" s="526"/>
      <c r="Q1" s="499"/>
      <c r="R1" s="499"/>
      <c r="S1" s="489"/>
    </row>
    <row r="2" spans="1:25" ht="6" customHeight="1">
      <c r="A2" s="489"/>
      <c r="B2" s="738"/>
      <c r="C2" s="630"/>
      <c r="D2" s="630"/>
      <c r="E2" s="547"/>
      <c r="F2" s="547"/>
      <c r="G2" s="547"/>
      <c r="H2" s="547"/>
      <c r="I2" s="547"/>
      <c r="J2" s="547"/>
      <c r="K2" s="547"/>
      <c r="L2" s="547"/>
      <c r="M2" s="547"/>
      <c r="N2" s="547"/>
      <c r="O2" s="547"/>
      <c r="P2" s="547"/>
      <c r="Q2" s="547"/>
      <c r="R2" s="498"/>
      <c r="S2" s="489"/>
    </row>
    <row r="3" spans="1:25" ht="13.5" customHeight="1" thickBot="1">
      <c r="A3" s="489"/>
      <c r="B3" s="499"/>
      <c r="C3" s="499"/>
      <c r="D3" s="499"/>
      <c r="E3" s="685"/>
      <c r="F3" s="685"/>
      <c r="G3" s="685"/>
      <c r="H3" s="685"/>
      <c r="I3" s="685"/>
      <c r="J3" s="685"/>
      <c r="K3" s="685"/>
      <c r="L3" s="685"/>
      <c r="M3" s="685"/>
      <c r="N3" s="685"/>
      <c r="O3" s="685"/>
      <c r="P3" s="685"/>
      <c r="Q3" s="685" t="s">
        <v>74</v>
      </c>
      <c r="R3" s="740"/>
      <c r="S3" s="489"/>
    </row>
    <row r="4" spans="1:25" s="503" customFormat="1" ht="13.5" customHeight="1" thickBot="1">
      <c r="A4" s="501"/>
      <c r="B4" s="502"/>
      <c r="C4" s="741" t="s">
        <v>237</v>
      </c>
      <c r="D4" s="742"/>
      <c r="E4" s="742"/>
      <c r="F4" s="742"/>
      <c r="G4" s="742"/>
      <c r="H4" s="742"/>
      <c r="I4" s="742"/>
      <c r="J4" s="742"/>
      <c r="K4" s="742"/>
      <c r="L4" s="742"/>
      <c r="M4" s="742"/>
      <c r="N4" s="742"/>
      <c r="O4" s="742"/>
      <c r="P4" s="742"/>
      <c r="Q4" s="743"/>
      <c r="R4" s="740"/>
      <c r="S4" s="501"/>
      <c r="T4" s="886"/>
      <c r="U4" s="886"/>
      <c r="V4" s="886"/>
      <c r="W4" s="886"/>
      <c r="X4" s="886"/>
    </row>
    <row r="5" spans="1:25" ht="4.5" customHeight="1">
      <c r="A5" s="489"/>
      <c r="B5" s="499"/>
      <c r="C5" s="1536" t="s">
        <v>79</v>
      </c>
      <c r="D5" s="1536"/>
      <c r="E5" s="631"/>
      <c r="F5" s="631"/>
      <c r="G5" s="631"/>
      <c r="H5" s="631"/>
      <c r="I5" s="631"/>
      <c r="J5" s="631"/>
      <c r="K5" s="631"/>
      <c r="L5" s="631"/>
      <c r="M5" s="631"/>
      <c r="N5" s="631"/>
      <c r="O5" s="631"/>
      <c r="P5" s="631"/>
      <c r="Q5" s="631"/>
      <c r="R5" s="740"/>
      <c r="S5" s="489"/>
      <c r="T5" s="519"/>
      <c r="U5" s="519"/>
      <c r="V5" s="519"/>
      <c r="W5" s="519"/>
      <c r="X5" s="519"/>
    </row>
    <row r="6" spans="1:25" ht="13.5" customHeight="1">
      <c r="A6" s="489"/>
      <c r="B6" s="499"/>
      <c r="C6" s="1536"/>
      <c r="D6" s="1536"/>
      <c r="E6" s="1544" t="s">
        <v>608</v>
      </c>
      <c r="F6" s="1544"/>
      <c r="G6" s="1544"/>
      <c r="H6" s="1544"/>
      <c r="I6" s="1544"/>
      <c r="J6" s="1544"/>
      <c r="K6" s="1544"/>
      <c r="L6" s="1544" t="s">
        <v>609</v>
      </c>
      <c r="M6" s="1544"/>
      <c r="N6" s="1544"/>
      <c r="O6" s="1544"/>
      <c r="P6" s="1544"/>
      <c r="Q6" s="1544"/>
      <c r="R6" s="740"/>
      <c r="S6" s="489"/>
      <c r="T6" s="519"/>
      <c r="U6" s="519"/>
      <c r="V6" s="519"/>
      <c r="W6" s="519"/>
      <c r="X6" s="519"/>
    </row>
    <row r="7" spans="1:25">
      <c r="A7" s="489"/>
      <c r="B7" s="499"/>
      <c r="C7" s="504"/>
      <c r="D7" s="504"/>
      <c r="E7" s="860" t="s">
        <v>101</v>
      </c>
      <c r="F7" s="860" t="s">
        <v>100</v>
      </c>
      <c r="G7" s="860" t="s">
        <v>99</v>
      </c>
      <c r="H7" s="860" t="s">
        <v>98</v>
      </c>
      <c r="I7" s="860" t="s">
        <v>97</v>
      </c>
      <c r="J7" s="860" t="s">
        <v>96</v>
      </c>
      <c r="K7" s="860" t="s">
        <v>95</v>
      </c>
      <c r="L7" s="860" t="s">
        <v>94</v>
      </c>
      <c r="M7" s="860" t="s">
        <v>105</v>
      </c>
      <c r="N7" s="860" t="s">
        <v>104</v>
      </c>
      <c r="O7" s="860" t="s">
        <v>103</v>
      </c>
      <c r="P7" s="860" t="s">
        <v>102</v>
      </c>
      <c r="Q7" s="860" t="s">
        <v>101</v>
      </c>
      <c r="R7" s="500"/>
      <c r="S7" s="489"/>
      <c r="T7" s="519"/>
      <c r="U7" s="519"/>
      <c r="V7" s="1016"/>
      <c r="W7" s="519"/>
      <c r="X7" s="519"/>
    </row>
    <row r="8" spans="1:25" s="747" customFormat="1" ht="22.5" customHeight="1">
      <c r="A8" s="744"/>
      <c r="B8" s="745"/>
      <c r="C8" s="1538" t="s">
        <v>69</v>
      </c>
      <c r="D8" s="1538"/>
      <c r="E8" s="486">
        <v>881277</v>
      </c>
      <c r="F8" s="487">
        <v>879225</v>
      </c>
      <c r="G8" s="487">
        <v>879113</v>
      </c>
      <c r="H8" s="487">
        <v>892403</v>
      </c>
      <c r="I8" s="487">
        <v>905954</v>
      </c>
      <c r="J8" s="487">
        <v>917096</v>
      </c>
      <c r="K8" s="487">
        <v>917021</v>
      </c>
      <c r="L8" s="487">
        <v>933352</v>
      </c>
      <c r="M8" s="487">
        <v>938826</v>
      </c>
      <c r="N8" s="487">
        <v>936857</v>
      </c>
      <c r="O8" s="487">
        <v>924330</v>
      </c>
      <c r="P8" s="487">
        <v>899245</v>
      </c>
      <c r="Q8" s="487">
        <v>870448</v>
      </c>
      <c r="R8" s="746"/>
      <c r="S8" s="744"/>
      <c r="T8" s="519"/>
      <c r="U8" s="519"/>
      <c r="V8" s="1017"/>
      <c r="W8" s="519"/>
      <c r="X8" s="519"/>
      <c r="Y8" s="494"/>
    </row>
    <row r="9" spans="1:25" s="503" customFormat="1" ht="18.75" customHeight="1">
      <c r="A9" s="501"/>
      <c r="B9" s="502"/>
      <c r="C9" s="508"/>
      <c r="D9" s="550" t="s">
        <v>382</v>
      </c>
      <c r="E9" s="551">
        <v>689933</v>
      </c>
      <c r="F9" s="552">
        <v>688099</v>
      </c>
      <c r="G9" s="552">
        <v>695065</v>
      </c>
      <c r="H9" s="552">
        <v>697296</v>
      </c>
      <c r="I9" s="552">
        <v>694904</v>
      </c>
      <c r="J9" s="552">
        <v>692019</v>
      </c>
      <c r="K9" s="552">
        <v>690535</v>
      </c>
      <c r="L9" s="552">
        <v>705327</v>
      </c>
      <c r="M9" s="552">
        <v>700954</v>
      </c>
      <c r="N9" s="552">
        <v>689825</v>
      </c>
      <c r="O9" s="552">
        <v>668023</v>
      </c>
      <c r="P9" s="552">
        <v>636410</v>
      </c>
      <c r="Q9" s="552">
        <v>614982</v>
      </c>
      <c r="R9" s="532"/>
      <c r="S9" s="501"/>
      <c r="T9" s="886"/>
      <c r="U9" s="1018"/>
      <c r="V9" s="1017"/>
      <c r="W9" s="886"/>
      <c r="X9" s="886"/>
    </row>
    <row r="10" spans="1:25" s="503" customFormat="1" ht="18.75" customHeight="1">
      <c r="A10" s="501"/>
      <c r="B10" s="502"/>
      <c r="C10" s="508"/>
      <c r="D10" s="550" t="s">
        <v>238</v>
      </c>
      <c r="E10" s="551">
        <v>58639</v>
      </c>
      <c r="F10" s="552">
        <v>57582</v>
      </c>
      <c r="G10" s="552">
        <v>58837</v>
      </c>
      <c r="H10" s="552">
        <v>61799</v>
      </c>
      <c r="I10" s="552">
        <v>62603</v>
      </c>
      <c r="J10" s="552">
        <v>64496</v>
      </c>
      <c r="K10" s="552">
        <v>63494</v>
      </c>
      <c r="L10" s="552">
        <v>62912</v>
      </c>
      <c r="M10" s="552">
        <v>63259</v>
      </c>
      <c r="N10" s="552">
        <v>65672</v>
      </c>
      <c r="O10" s="552">
        <v>66475</v>
      </c>
      <c r="P10" s="552">
        <v>68346</v>
      </c>
      <c r="Q10" s="552">
        <v>64187</v>
      </c>
      <c r="R10" s="532"/>
      <c r="S10" s="501"/>
      <c r="T10" s="886"/>
      <c r="U10" s="886"/>
      <c r="V10" s="1017"/>
      <c r="W10" s="886"/>
      <c r="X10" s="886"/>
    </row>
    <row r="11" spans="1:25" s="503" customFormat="1" ht="18.75" customHeight="1">
      <c r="A11" s="501"/>
      <c r="B11" s="502"/>
      <c r="C11" s="508"/>
      <c r="D11" s="550" t="s">
        <v>239</v>
      </c>
      <c r="E11" s="551">
        <v>114809</v>
      </c>
      <c r="F11" s="552">
        <v>114305</v>
      </c>
      <c r="G11" s="552">
        <v>106537</v>
      </c>
      <c r="H11" s="552">
        <v>114918</v>
      </c>
      <c r="I11" s="552">
        <v>128533</v>
      </c>
      <c r="J11" s="552">
        <v>140877</v>
      </c>
      <c r="K11" s="552">
        <v>143853</v>
      </c>
      <c r="L11" s="552">
        <v>144445</v>
      </c>
      <c r="M11" s="552">
        <v>153553</v>
      </c>
      <c r="N11" s="552">
        <v>161371</v>
      </c>
      <c r="O11" s="552">
        <v>169408</v>
      </c>
      <c r="P11" s="552">
        <v>174031</v>
      </c>
      <c r="Q11" s="552">
        <v>171145</v>
      </c>
      <c r="R11" s="532"/>
      <c r="S11" s="501"/>
      <c r="T11" s="886"/>
      <c r="U11" s="886"/>
      <c r="V11" s="1017"/>
      <c r="W11" s="886"/>
      <c r="X11" s="886"/>
    </row>
    <row r="12" spans="1:25" s="503" customFormat="1" ht="22.5" customHeight="1">
      <c r="A12" s="501"/>
      <c r="B12" s="502"/>
      <c r="C12" s="508"/>
      <c r="D12" s="553" t="s">
        <v>383</v>
      </c>
      <c r="E12" s="551">
        <v>17896</v>
      </c>
      <c r="F12" s="552">
        <v>19239</v>
      </c>
      <c r="G12" s="552">
        <v>18674</v>
      </c>
      <c r="H12" s="552">
        <v>18390</v>
      </c>
      <c r="I12" s="552">
        <v>19914</v>
      </c>
      <c r="J12" s="552">
        <v>19704</v>
      </c>
      <c r="K12" s="552">
        <v>19139</v>
      </c>
      <c r="L12" s="552">
        <v>20668</v>
      </c>
      <c r="M12" s="552">
        <v>21060</v>
      </c>
      <c r="N12" s="552">
        <v>19989</v>
      </c>
      <c r="O12" s="552">
        <v>20424</v>
      </c>
      <c r="P12" s="552">
        <v>20458</v>
      </c>
      <c r="Q12" s="552">
        <v>20134</v>
      </c>
      <c r="R12" s="532"/>
      <c r="S12" s="501"/>
      <c r="T12" s="886"/>
      <c r="U12" s="886"/>
      <c r="V12" s="1017"/>
      <c r="W12" s="886"/>
      <c r="X12" s="886"/>
    </row>
    <row r="13" spans="1:25" ht="15.75" customHeight="1" thickBot="1">
      <c r="A13" s="489"/>
      <c r="B13" s="499"/>
      <c r="C13" s="504"/>
      <c r="D13" s="504"/>
      <c r="E13" s="685"/>
      <c r="F13" s="685"/>
      <c r="G13" s="685"/>
      <c r="H13" s="685"/>
      <c r="I13" s="685"/>
      <c r="J13" s="685"/>
      <c r="K13" s="685"/>
      <c r="L13" s="685"/>
      <c r="M13" s="685"/>
      <c r="N13" s="685"/>
      <c r="O13" s="685"/>
      <c r="P13" s="685"/>
      <c r="Q13" s="565"/>
      <c r="R13" s="500"/>
      <c r="S13" s="489"/>
      <c r="T13" s="519"/>
      <c r="U13" s="519"/>
      <c r="V13" s="1017"/>
      <c r="W13" s="519"/>
      <c r="X13" s="519"/>
    </row>
    <row r="14" spans="1:25" ht="13.5" customHeight="1" thickBot="1">
      <c r="A14" s="489"/>
      <c r="B14" s="499"/>
      <c r="C14" s="741" t="s">
        <v>25</v>
      </c>
      <c r="D14" s="742"/>
      <c r="E14" s="742"/>
      <c r="F14" s="742"/>
      <c r="G14" s="742"/>
      <c r="H14" s="742"/>
      <c r="I14" s="742"/>
      <c r="J14" s="742"/>
      <c r="K14" s="742"/>
      <c r="L14" s="742"/>
      <c r="M14" s="742"/>
      <c r="N14" s="742"/>
      <c r="O14" s="742"/>
      <c r="P14" s="742"/>
      <c r="Q14" s="743"/>
      <c r="R14" s="500"/>
      <c r="S14" s="489"/>
      <c r="T14" s="519"/>
      <c r="U14" s="519"/>
      <c r="V14" s="1017"/>
      <c r="W14" s="519"/>
      <c r="X14" s="519"/>
    </row>
    <row r="15" spans="1:25" ht="9.75" customHeight="1">
      <c r="A15" s="489"/>
      <c r="B15" s="499"/>
      <c r="C15" s="1536" t="s">
        <v>79</v>
      </c>
      <c r="D15" s="1536"/>
      <c r="E15" s="507"/>
      <c r="F15" s="507"/>
      <c r="G15" s="507"/>
      <c r="H15" s="507"/>
      <c r="I15" s="507"/>
      <c r="J15" s="507"/>
      <c r="K15" s="507"/>
      <c r="L15" s="507"/>
      <c r="M15" s="507"/>
      <c r="N15" s="507"/>
      <c r="O15" s="507"/>
      <c r="P15" s="507"/>
      <c r="Q15" s="608"/>
      <c r="R15" s="500"/>
      <c r="S15" s="489"/>
      <c r="T15" s="519"/>
      <c r="U15" s="519"/>
      <c r="V15" s="1017"/>
      <c r="W15" s="519"/>
      <c r="X15" s="519"/>
    </row>
    <row r="16" spans="1:25" s="747" customFormat="1" ht="22.5" customHeight="1">
      <c r="A16" s="744"/>
      <c r="B16" s="745"/>
      <c r="C16" s="1538" t="s">
        <v>69</v>
      </c>
      <c r="D16" s="1538"/>
      <c r="E16" s="486">
        <f t="shared" ref="E16:P16" si="0">+E9</f>
        <v>689933</v>
      </c>
      <c r="F16" s="487">
        <f t="shared" si="0"/>
        <v>688099</v>
      </c>
      <c r="G16" s="487">
        <f t="shared" si="0"/>
        <v>695065</v>
      </c>
      <c r="H16" s="487">
        <f t="shared" si="0"/>
        <v>697296</v>
      </c>
      <c r="I16" s="487">
        <f t="shared" si="0"/>
        <v>694904</v>
      </c>
      <c r="J16" s="487">
        <f t="shared" si="0"/>
        <v>692019</v>
      </c>
      <c r="K16" s="487">
        <f t="shared" si="0"/>
        <v>690535</v>
      </c>
      <c r="L16" s="487">
        <f t="shared" si="0"/>
        <v>705327</v>
      </c>
      <c r="M16" s="487">
        <f t="shared" si="0"/>
        <v>700954</v>
      </c>
      <c r="N16" s="487">
        <f t="shared" si="0"/>
        <v>689825</v>
      </c>
      <c r="O16" s="487">
        <f t="shared" si="0"/>
        <v>668023</v>
      </c>
      <c r="P16" s="487">
        <f t="shared" si="0"/>
        <v>636410</v>
      </c>
      <c r="Q16" s="487">
        <f>+Q9</f>
        <v>614982</v>
      </c>
      <c r="R16" s="746"/>
      <c r="S16" s="744"/>
      <c r="T16" s="1019"/>
      <c r="U16" s="1061"/>
      <c r="V16" s="1017"/>
      <c r="W16" s="1019"/>
      <c r="X16" s="1019"/>
    </row>
    <row r="17" spans="1:24" ht="22.5" customHeight="1">
      <c r="A17" s="489"/>
      <c r="B17" s="499"/>
      <c r="C17" s="684"/>
      <c r="D17" s="557" t="s">
        <v>73</v>
      </c>
      <c r="E17" s="185">
        <v>339867</v>
      </c>
      <c r="F17" s="201">
        <v>335718</v>
      </c>
      <c r="G17" s="201">
        <v>334776</v>
      </c>
      <c r="H17" s="201">
        <v>334727</v>
      </c>
      <c r="I17" s="201">
        <v>335839</v>
      </c>
      <c r="J17" s="201">
        <v>336599</v>
      </c>
      <c r="K17" s="201">
        <v>337688</v>
      </c>
      <c r="L17" s="201">
        <v>345764</v>
      </c>
      <c r="M17" s="201">
        <v>345319</v>
      </c>
      <c r="N17" s="201">
        <v>339137</v>
      </c>
      <c r="O17" s="201">
        <v>328201</v>
      </c>
      <c r="P17" s="201">
        <v>312699</v>
      </c>
      <c r="Q17" s="201">
        <v>298788</v>
      </c>
      <c r="R17" s="500"/>
      <c r="S17" s="489"/>
      <c r="T17" s="519"/>
      <c r="U17" s="519"/>
      <c r="V17" s="1017"/>
      <c r="W17" s="519"/>
      <c r="X17" s="519"/>
    </row>
    <row r="18" spans="1:24" ht="15.75" customHeight="1">
      <c r="A18" s="489"/>
      <c r="B18" s="499"/>
      <c r="C18" s="684"/>
      <c r="D18" s="557" t="s">
        <v>72</v>
      </c>
      <c r="E18" s="185">
        <v>350066</v>
      </c>
      <c r="F18" s="201">
        <v>352381</v>
      </c>
      <c r="G18" s="201">
        <v>360289</v>
      </c>
      <c r="H18" s="201">
        <v>362569</v>
      </c>
      <c r="I18" s="201">
        <v>359065</v>
      </c>
      <c r="J18" s="201">
        <v>355420</v>
      </c>
      <c r="K18" s="201">
        <v>352847</v>
      </c>
      <c r="L18" s="201">
        <v>359563</v>
      </c>
      <c r="M18" s="201">
        <v>355635</v>
      </c>
      <c r="N18" s="201">
        <v>350688</v>
      </c>
      <c r="O18" s="201">
        <v>339822</v>
      </c>
      <c r="P18" s="201">
        <v>323711</v>
      </c>
      <c r="Q18" s="201">
        <v>316194</v>
      </c>
      <c r="R18" s="500"/>
      <c r="S18" s="489"/>
      <c r="T18" s="519"/>
      <c r="U18" s="519"/>
      <c r="V18" s="1017"/>
      <c r="W18" s="519"/>
      <c r="X18" s="519"/>
    </row>
    <row r="19" spans="1:24" ht="22.5" customHeight="1">
      <c r="A19" s="489"/>
      <c r="B19" s="499"/>
      <c r="C19" s="684"/>
      <c r="D19" s="557" t="s">
        <v>240</v>
      </c>
      <c r="E19" s="185">
        <v>81631</v>
      </c>
      <c r="F19" s="201">
        <v>82494</v>
      </c>
      <c r="G19" s="201">
        <v>84479</v>
      </c>
      <c r="H19" s="201">
        <v>89384</v>
      </c>
      <c r="I19" s="201">
        <v>92577</v>
      </c>
      <c r="J19" s="201">
        <v>93427</v>
      </c>
      <c r="K19" s="201">
        <v>89496</v>
      </c>
      <c r="L19" s="201">
        <v>93606</v>
      </c>
      <c r="M19" s="201">
        <v>93306</v>
      </c>
      <c r="N19" s="201">
        <v>90952</v>
      </c>
      <c r="O19" s="201">
        <v>84363</v>
      </c>
      <c r="P19" s="201">
        <v>76396</v>
      </c>
      <c r="Q19" s="201">
        <v>70317</v>
      </c>
      <c r="R19" s="500"/>
      <c r="S19" s="489"/>
      <c r="T19" s="519"/>
      <c r="U19" s="519"/>
      <c r="V19" s="1017"/>
      <c r="W19" s="519"/>
      <c r="X19" s="519"/>
    </row>
    <row r="20" spans="1:24" ht="15.75" customHeight="1">
      <c r="A20" s="489"/>
      <c r="B20" s="499"/>
      <c r="C20" s="684"/>
      <c r="D20" s="557" t="s">
        <v>241</v>
      </c>
      <c r="E20" s="185">
        <v>608302</v>
      </c>
      <c r="F20" s="201">
        <v>605605</v>
      </c>
      <c r="G20" s="201">
        <v>610586</v>
      </c>
      <c r="H20" s="201">
        <v>607912</v>
      </c>
      <c r="I20" s="201">
        <v>602327</v>
      </c>
      <c r="J20" s="201">
        <v>598592</v>
      </c>
      <c r="K20" s="201">
        <v>601039</v>
      </c>
      <c r="L20" s="201">
        <v>611721</v>
      </c>
      <c r="M20" s="201">
        <v>607648</v>
      </c>
      <c r="N20" s="201">
        <v>598873</v>
      </c>
      <c r="O20" s="201">
        <v>583660</v>
      </c>
      <c r="P20" s="201">
        <v>560014</v>
      </c>
      <c r="Q20" s="201">
        <v>544665</v>
      </c>
      <c r="R20" s="500"/>
      <c r="S20" s="489"/>
      <c r="T20" s="519"/>
      <c r="U20" s="519"/>
      <c r="V20" s="1017"/>
      <c r="W20" s="519"/>
      <c r="X20" s="519"/>
    </row>
    <row r="21" spans="1:24" ht="22.5" customHeight="1">
      <c r="A21" s="489"/>
      <c r="B21" s="499"/>
      <c r="C21" s="684"/>
      <c r="D21" s="557" t="s">
        <v>230</v>
      </c>
      <c r="E21" s="185">
        <v>57065</v>
      </c>
      <c r="F21" s="201">
        <v>58722</v>
      </c>
      <c r="G21" s="201">
        <v>61977</v>
      </c>
      <c r="H21" s="201">
        <v>68499</v>
      </c>
      <c r="I21" s="201">
        <v>72153</v>
      </c>
      <c r="J21" s="201">
        <v>73203</v>
      </c>
      <c r="K21" s="201">
        <v>70693</v>
      </c>
      <c r="L21" s="201">
        <v>73676</v>
      </c>
      <c r="M21" s="201">
        <v>73556</v>
      </c>
      <c r="N21" s="201">
        <v>73233</v>
      </c>
      <c r="O21" s="201">
        <v>69402</v>
      </c>
      <c r="P21" s="201">
        <v>64661</v>
      </c>
      <c r="Q21" s="201">
        <v>60406</v>
      </c>
      <c r="R21" s="500"/>
      <c r="S21" s="489"/>
      <c r="T21" s="519"/>
      <c r="U21" s="519"/>
      <c r="V21" s="1017"/>
      <c r="W21" s="519"/>
      <c r="X21" s="519"/>
    </row>
    <row r="22" spans="1:24" ht="15.75" customHeight="1">
      <c r="A22" s="489"/>
      <c r="B22" s="499"/>
      <c r="C22" s="684"/>
      <c r="D22" s="557" t="s">
        <v>242</v>
      </c>
      <c r="E22" s="185">
        <v>632868</v>
      </c>
      <c r="F22" s="201">
        <v>629377</v>
      </c>
      <c r="G22" s="201">
        <v>633088</v>
      </c>
      <c r="H22" s="201">
        <v>628797</v>
      </c>
      <c r="I22" s="201">
        <v>622751</v>
      </c>
      <c r="J22" s="201">
        <v>618816</v>
      </c>
      <c r="K22" s="201">
        <v>619842</v>
      </c>
      <c r="L22" s="201">
        <v>631651</v>
      </c>
      <c r="M22" s="201">
        <v>627398</v>
      </c>
      <c r="N22" s="201">
        <v>616592</v>
      </c>
      <c r="O22" s="201">
        <v>598621</v>
      </c>
      <c r="P22" s="201">
        <v>571749</v>
      </c>
      <c r="Q22" s="201">
        <v>554576</v>
      </c>
      <c r="R22" s="500"/>
      <c r="S22" s="489"/>
      <c r="T22" s="519"/>
      <c r="U22" s="1017"/>
      <c r="V22" s="1017"/>
      <c r="W22" s="519"/>
      <c r="X22" s="519"/>
    </row>
    <row r="23" spans="1:24" ht="15" customHeight="1">
      <c r="A23" s="489"/>
      <c r="B23" s="499"/>
      <c r="C23" s="557"/>
      <c r="D23" s="559" t="s">
        <v>386</v>
      </c>
      <c r="E23" s="185">
        <v>19463</v>
      </c>
      <c r="F23" s="201">
        <v>19749</v>
      </c>
      <c r="G23" s="201">
        <v>19824</v>
      </c>
      <c r="H23" s="201">
        <v>19262</v>
      </c>
      <c r="I23" s="201">
        <v>20430</v>
      </c>
      <c r="J23" s="201">
        <v>20841</v>
      </c>
      <c r="K23" s="201">
        <v>21040</v>
      </c>
      <c r="L23" s="201">
        <v>22215</v>
      </c>
      <c r="M23" s="201">
        <v>22723</v>
      </c>
      <c r="N23" s="201">
        <v>22145</v>
      </c>
      <c r="O23" s="201">
        <v>20448</v>
      </c>
      <c r="P23" s="201">
        <v>19158</v>
      </c>
      <c r="Q23" s="201">
        <v>18562</v>
      </c>
      <c r="R23" s="500"/>
      <c r="S23" s="489"/>
      <c r="T23" s="519"/>
      <c r="U23" s="519"/>
      <c r="V23" s="1017"/>
      <c r="W23" s="519"/>
      <c r="X23" s="519"/>
    </row>
    <row r="24" spans="1:24" ht="15" customHeight="1">
      <c r="A24" s="489"/>
      <c r="B24" s="499"/>
      <c r="C24" s="260"/>
      <c r="D24" s="127" t="s">
        <v>231</v>
      </c>
      <c r="E24" s="185">
        <v>212597</v>
      </c>
      <c r="F24" s="201">
        <v>207696</v>
      </c>
      <c r="G24" s="201">
        <v>206806</v>
      </c>
      <c r="H24" s="201">
        <v>203766</v>
      </c>
      <c r="I24" s="201">
        <v>200778</v>
      </c>
      <c r="J24" s="201">
        <v>197670</v>
      </c>
      <c r="K24" s="201">
        <v>198319</v>
      </c>
      <c r="L24" s="201">
        <v>201103</v>
      </c>
      <c r="M24" s="201">
        <v>199221</v>
      </c>
      <c r="N24" s="201">
        <v>195149</v>
      </c>
      <c r="O24" s="201">
        <v>189969</v>
      </c>
      <c r="P24" s="201">
        <v>182559</v>
      </c>
      <c r="Q24" s="201">
        <v>176212</v>
      </c>
      <c r="R24" s="500"/>
      <c r="S24" s="489"/>
      <c r="T24" s="519"/>
      <c r="U24" s="519"/>
      <c r="V24" s="1017"/>
      <c r="W24" s="519"/>
      <c r="X24" s="519"/>
    </row>
    <row r="25" spans="1:24" ht="15" customHeight="1">
      <c r="A25" s="489"/>
      <c r="B25" s="499"/>
      <c r="C25" s="260"/>
      <c r="D25" s="127" t="s">
        <v>179</v>
      </c>
      <c r="E25" s="185">
        <v>393610</v>
      </c>
      <c r="F25" s="201">
        <v>393518</v>
      </c>
      <c r="G25" s="201">
        <v>397920</v>
      </c>
      <c r="H25" s="201">
        <v>398344</v>
      </c>
      <c r="I25" s="201">
        <v>395098</v>
      </c>
      <c r="J25" s="201">
        <v>394375</v>
      </c>
      <c r="K25" s="201">
        <v>394859</v>
      </c>
      <c r="L25" s="201">
        <v>402892</v>
      </c>
      <c r="M25" s="201">
        <v>400277</v>
      </c>
      <c r="N25" s="201">
        <v>394502</v>
      </c>
      <c r="O25" s="201">
        <v>383896</v>
      </c>
      <c r="P25" s="201">
        <v>366104</v>
      </c>
      <c r="Q25" s="201">
        <v>356149</v>
      </c>
      <c r="R25" s="500"/>
      <c r="S25" s="489"/>
      <c r="T25" s="519"/>
      <c r="U25" s="519"/>
      <c r="V25" s="1017"/>
      <c r="W25" s="519"/>
      <c r="X25" s="519"/>
    </row>
    <row r="26" spans="1:24" ht="15" customHeight="1">
      <c r="A26" s="489"/>
      <c r="B26" s="499"/>
      <c r="C26" s="260"/>
      <c r="D26" s="127" t="s">
        <v>232</v>
      </c>
      <c r="E26" s="185">
        <v>7198</v>
      </c>
      <c r="F26" s="201">
        <v>8414</v>
      </c>
      <c r="G26" s="201">
        <v>8538</v>
      </c>
      <c r="H26" s="201">
        <v>7425</v>
      </c>
      <c r="I26" s="201">
        <v>6445</v>
      </c>
      <c r="J26" s="201">
        <v>5930</v>
      </c>
      <c r="K26" s="201">
        <v>5624</v>
      </c>
      <c r="L26" s="201">
        <v>5441</v>
      </c>
      <c r="M26" s="201">
        <v>5177</v>
      </c>
      <c r="N26" s="201">
        <v>4796</v>
      </c>
      <c r="O26" s="201">
        <v>4308</v>
      </c>
      <c r="P26" s="201">
        <v>3928</v>
      </c>
      <c r="Q26" s="201">
        <v>3653</v>
      </c>
      <c r="R26" s="500"/>
      <c r="S26" s="489"/>
      <c r="T26" s="519"/>
      <c r="U26" s="519"/>
      <c r="V26" s="1017"/>
      <c r="W26" s="519"/>
      <c r="X26" s="519"/>
    </row>
    <row r="27" spans="1:24" ht="22.5" customHeight="1">
      <c r="A27" s="489"/>
      <c r="B27" s="499"/>
      <c r="C27" s="684"/>
      <c r="D27" s="557" t="s">
        <v>243</v>
      </c>
      <c r="E27" s="185">
        <v>375976</v>
      </c>
      <c r="F27" s="201">
        <v>370539</v>
      </c>
      <c r="G27" s="201">
        <v>374034</v>
      </c>
      <c r="H27" s="201">
        <v>370500</v>
      </c>
      <c r="I27" s="201">
        <v>371811</v>
      </c>
      <c r="J27" s="201">
        <v>370108</v>
      </c>
      <c r="K27" s="201">
        <v>367550</v>
      </c>
      <c r="L27" s="201">
        <v>375382</v>
      </c>
      <c r="M27" s="201">
        <v>370054</v>
      </c>
      <c r="N27" s="201">
        <v>356650</v>
      </c>
      <c r="O27" s="201">
        <v>340315</v>
      </c>
      <c r="P27" s="201">
        <v>318378</v>
      </c>
      <c r="Q27" s="201">
        <v>303567</v>
      </c>
      <c r="R27" s="500"/>
      <c r="S27" s="489"/>
      <c r="T27" s="519"/>
      <c r="U27" s="1061"/>
      <c r="V27" s="1017"/>
      <c r="W27" s="519"/>
      <c r="X27" s="519"/>
    </row>
    <row r="28" spans="1:24" ht="15.75" customHeight="1">
      <c r="A28" s="489"/>
      <c r="B28" s="499"/>
      <c r="C28" s="684"/>
      <c r="D28" s="557" t="s">
        <v>244</v>
      </c>
      <c r="E28" s="185">
        <v>313957</v>
      </c>
      <c r="F28" s="201">
        <v>317560</v>
      </c>
      <c r="G28" s="201">
        <v>321031</v>
      </c>
      <c r="H28" s="201">
        <v>326796</v>
      </c>
      <c r="I28" s="201">
        <v>323093</v>
      </c>
      <c r="J28" s="201">
        <v>321911</v>
      </c>
      <c r="K28" s="201">
        <v>322985</v>
      </c>
      <c r="L28" s="201">
        <v>329945</v>
      </c>
      <c r="M28" s="201">
        <v>330900</v>
      </c>
      <c r="N28" s="201">
        <v>333175</v>
      </c>
      <c r="O28" s="201">
        <v>327708</v>
      </c>
      <c r="P28" s="201">
        <v>318032</v>
      </c>
      <c r="Q28" s="201">
        <v>311415</v>
      </c>
      <c r="R28" s="500"/>
      <c r="S28" s="489"/>
      <c r="T28" s="519"/>
      <c r="U28" s="1061"/>
      <c r="V28" s="1017"/>
      <c r="W28" s="519"/>
      <c r="X28" s="519"/>
    </row>
    <row r="29" spans="1:24" ht="22.5" customHeight="1">
      <c r="A29" s="489"/>
      <c r="B29" s="499"/>
      <c r="C29" s="684"/>
      <c r="D29" s="557" t="s">
        <v>245</v>
      </c>
      <c r="E29" s="185">
        <v>37287</v>
      </c>
      <c r="F29" s="201">
        <v>36501</v>
      </c>
      <c r="G29" s="201">
        <v>36301</v>
      </c>
      <c r="H29" s="201">
        <v>36214</v>
      </c>
      <c r="I29" s="201">
        <v>36929</v>
      </c>
      <c r="J29" s="201">
        <v>37361</v>
      </c>
      <c r="K29" s="201">
        <v>37808</v>
      </c>
      <c r="L29" s="201">
        <v>38278</v>
      </c>
      <c r="M29" s="201">
        <v>38628</v>
      </c>
      <c r="N29" s="201">
        <v>38314</v>
      </c>
      <c r="O29" s="201">
        <v>37900</v>
      </c>
      <c r="P29" s="201">
        <v>36883</v>
      </c>
      <c r="Q29" s="201">
        <v>35237</v>
      </c>
      <c r="R29" s="500"/>
      <c r="S29" s="489"/>
      <c r="T29" s="519"/>
      <c r="U29" s="519"/>
      <c r="V29" s="1017"/>
      <c r="W29" s="519"/>
      <c r="X29" s="519"/>
    </row>
    <row r="30" spans="1:24" ht="15.75" customHeight="1">
      <c r="A30" s="489"/>
      <c r="B30" s="499"/>
      <c r="C30" s="684"/>
      <c r="D30" s="557" t="s">
        <v>246</v>
      </c>
      <c r="E30" s="185">
        <v>152384</v>
      </c>
      <c r="F30" s="201">
        <v>150036</v>
      </c>
      <c r="G30" s="201">
        <v>149328</v>
      </c>
      <c r="H30" s="201">
        <v>147209</v>
      </c>
      <c r="I30" s="201">
        <v>147560</v>
      </c>
      <c r="J30" s="201">
        <v>147633</v>
      </c>
      <c r="K30" s="201">
        <v>148513</v>
      </c>
      <c r="L30" s="201">
        <v>149875</v>
      </c>
      <c r="M30" s="201">
        <v>149842</v>
      </c>
      <c r="N30" s="201">
        <v>148709</v>
      </c>
      <c r="O30" s="201">
        <v>146390</v>
      </c>
      <c r="P30" s="201">
        <v>141517</v>
      </c>
      <c r="Q30" s="201">
        <v>137623</v>
      </c>
      <c r="R30" s="500"/>
      <c r="S30" s="489"/>
      <c r="T30" s="519"/>
      <c r="U30" s="519"/>
      <c r="V30" s="1017"/>
      <c r="W30" s="519"/>
      <c r="X30" s="519"/>
    </row>
    <row r="31" spans="1:24" ht="15.75" customHeight="1">
      <c r="A31" s="489"/>
      <c r="B31" s="499"/>
      <c r="C31" s="684"/>
      <c r="D31" s="557" t="s">
        <v>247</v>
      </c>
      <c r="E31" s="185">
        <v>113612</v>
      </c>
      <c r="F31" s="201">
        <v>111622</v>
      </c>
      <c r="G31" s="201">
        <v>111559</v>
      </c>
      <c r="H31" s="201">
        <v>110291</v>
      </c>
      <c r="I31" s="201">
        <v>110773</v>
      </c>
      <c r="J31" s="201">
        <v>110868</v>
      </c>
      <c r="K31" s="201">
        <v>111415</v>
      </c>
      <c r="L31" s="201">
        <v>113704</v>
      </c>
      <c r="M31" s="201">
        <v>113845</v>
      </c>
      <c r="N31" s="201">
        <v>112353</v>
      </c>
      <c r="O31" s="201">
        <v>109313</v>
      </c>
      <c r="P31" s="201">
        <v>104664</v>
      </c>
      <c r="Q31" s="201">
        <v>100821</v>
      </c>
      <c r="R31" s="500"/>
      <c r="S31" s="489"/>
      <c r="T31" s="519"/>
      <c r="U31" s="519"/>
      <c r="V31" s="1017"/>
      <c r="W31" s="519"/>
      <c r="X31" s="519"/>
    </row>
    <row r="32" spans="1:24" ht="15.75" customHeight="1">
      <c r="A32" s="489"/>
      <c r="B32" s="499"/>
      <c r="C32" s="684"/>
      <c r="D32" s="557" t="s">
        <v>248</v>
      </c>
      <c r="E32" s="185">
        <v>142763</v>
      </c>
      <c r="F32" s="201">
        <v>140135</v>
      </c>
      <c r="G32" s="201">
        <v>139749</v>
      </c>
      <c r="H32" s="201">
        <v>138417</v>
      </c>
      <c r="I32" s="201">
        <v>138120</v>
      </c>
      <c r="J32" s="201">
        <v>137273</v>
      </c>
      <c r="K32" s="201">
        <v>138036</v>
      </c>
      <c r="L32" s="201">
        <v>142122</v>
      </c>
      <c r="M32" s="201">
        <v>142212</v>
      </c>
      <c r="N32" s="201">
        <v>140080</v>
      </c>
      <c r="O32" s="201">
        <v>135233</v>
      </c>
      <c r="P32" s="201">
        <v>128509</v>
      </c>
      <c r="Q32" s="201">
        <v>123989</v>
      </c>
      <c r="R32" s="500"/>
      <c r="S32" s="489"/>
      <c r="T32" s="519"/>
      <c r="U32" s="519"/>
      <c r="V32" s="1017"/>
      <c r="W32" s="519"/>
      <c r="X32" s="519"/>
    </row>
    <row r="33" spans="1:24" ht="15.75" customHeight="1">
      <c r="A33" s="489"/>
      <c r="B33" s="499"/>
      <c r="C33" s="684"/>
      <c r="D33" s="557" t="s">
        <v>249</v>
      </c>
      <c r="E33" s="185">
        <v>158299</v>
      </c>
      <c r="F33" s="201">
        <v>158159</v>
      </c>
      <c r="G33" s="201">
        <v>160014</v>
      </c>
      <c r="H33" s="201">
        <v>161715</v>
      </c>
      <c r="I33" s="201">
        <v>162583</v>
      </c>
      <c r="J33" s="201">
        <v>163235</v>
      </c>
      <c r="K33" s="201">
        <v>161354</v>
      </c>
      <c r="L33" s="201">
        <v>166692</v>
      </c>
      <c r="M33" s="201">
        <v>165206</v>
      </c>
      <c r="N33" s="201">
        <v>161136</v>
      </c>
      <c r="O33" s="201">
        <v>154400</v>
      </c>
      <c r="P33" s="201">
        <v>146001</v>
      </c>
      <c r="Q33" s="201">
        <v>139771</v>
      </c>
      <c r="R33" s="500"/>
      <c r="S33" s="489"/>
      <c r="T33" s="519"/>
      <c r="U33" s="519"/>
      <c r="V33" s="1017"/>
      <c r="W33" s="519"/>
      <c r="X33" s="519"/>
    </row>
    <row r="34" spans="1:24" ht="15.75" customHeight="1">
      <c r="A34" s="489"/>
      <c r="B34" s="499"/>
      <c r="C34" s="684"/>
      <c r="D34" s="557" t="s">
        <v>250</v>
      </c>
      <c r="E34" s="185">
        <v>85588</v>
      </c>
      <c r="F34" s="201">
        <v>91646</v>
      </c>
      <c r="G34" s="201">
        <v>98114</v>
      </c>
      <c r="H34" s="201">
        <v>103450</v>
      </c>
      <c r="I34" s="201">
        <v>98939</v>
      </c>
      <c r="J34" s="201">
        <v>95649</v>
      </c>
      <c r="K34" s="201">
        <v>93409</v>
      </c>
      <c r="L34" s="201">
        <v>94656</v>
      </c>
      <c r="M34" s="201">
        <v>91221</v>
      </c>
      <c r="N34" s="201">
        <v>89233</v>
      </c>
      <c r="O34" s="201">
        <v>84787</v>
      </c>
      <c r="P34" s="201">
        <v>78836</v>
      </c>
      <c r="Q34" s="201">
        <v>77541</v>
      </c>
      <c r="R34" s="500"/>
      <c r="S34" s="489"/>
      <c r="T34" s="519"/>
      <c r="U34" s="519"/>
      <c r="V34" s="1020"/>
      <c r="W34" s="519"/>
      <c r="X34" s="519"/>
    </row>
    <row r="35" spans="1:24" ht="22.5" customHeight="1">
      <c r="A35" s="489"/>
      <c r="B35" s="499"/>
      <c r="C35" s="684"/>
      <c r="D35" s="557" t="s">
        <v>203</v>
      </c>
      <c r="E35" s="185">
        <v>287359</v>
      </c>
      <c r="F35" s="201">
        <v>289905</v>
      </c>
      <c r="G35" s="201">
        <v>297798</v>
      </c>
      <c r="H35" s="201">
        <v>300595</v>
      </c>
      <c r="I35" s="201">
        <v>297842</v>
      </c>
      <c r="J35" s="201">
        <v>293374</v>
      </c>
      <c r="K35" s="201">
        <v>291621</v>
      </c>
      <c r="L35" s="201">
        <v>296816</v>
      </c>
      <c r="M35" s="201">
        <v>294590</v>
      </c>
      <c r="N35" s="201">
        <v>290314</v>
      </c>
      <c r="O35" s="201">
        <v>284715</v>
      </c>
      <c r="P35" s="201">
        <v>271178</v>
      </c>
      <c r="Q35" s="201">
        <v>262373</v>
      </c>
      <c r="R35" s="500"/>
      <c r="S35" s="489"/>
      <c r="T35" s="519"/>
      <c r="U35" s="519"/>
      <c r="V35" s="1017"/>
      <c r="W35" s="519"/>
      <c r="X35" s="519"/>
    </row>
    <row r="36" spans="1:24" ht="15.75" customHeight="1">
      <c r="A36" s="489"/>
      <c r="B36" s="499"/>
      <c r="C36" s="684"/>
      <c r="D36" s="557" t="s">
        <v>204</v>
      </c>
      <c r="E36" s="185">
        <v>127868</v>
      </c>
      <c r="F36" s="201">
        <v>127986</v>
      </c>
      <c r="G36" s="201">
        <v>128875</v>
      </c>
      <c r="H36" s="201">
        <v>127063</v>
      </c>
      <c r="I36" s="201">
        <v>125151</v>
      </c>
      <c r="J36" s="201">
        <v>123137</v>
      </c>
      <c r="K36" s="201">
        <v>125670</v>
      </c>
      <c r="L36" s="201">
        <v>128966</v>
      </c>
      <c r="M36" s="201">
        <v>126070</v>
      </c>
      <c r="N36" s="201">
        <v>123282</v>
      </c>
      <c r="O36" s="201">
        <v>117651</v>
      </c>
      <c r="P36" s="201">
        <v>112757</v>
      </c>
      <c r="Q36" s="201">
        <v>109627</v>
      </c>
      <c r="R36" s="500"/>
      <c r="S36" s="489"/>
      <c r="T36" s="519"/>
      <c r="U36" s="519"/>
      <c r="V36" s="1017"/>
      <c r="W36" s="519"/>
      <c r="X36" s="519"/>
    </row>
    <row r="37" spans="1:24" ht="15.75" customHeight="1">
      <c r="A37" s="489"/>
      <c r="B37" s="499"/>
      <c r="C37" s="684"/>
      <c r="D37" s="557" t="s">
        <v>60</v>
      </c>
      <c r="E37" s="185">
        <v>165562</v>
      </c>
      <c r="F37" s="201">
        <v>164135</v>
      </c>
      <c r="G37" s="201">
        <v>164471</v>
      </c>
      <c r="H37" s="201">
        <v>164477</v>
      </c>
      <c r="I37" s="201">
        <v>162592</v>
      </c>
      <c r="J37" s="201">
        <v>161411</v>
      </c>
      <c r="K37" s="201">
        <v>161231</v>
      </c>
      <c r="L37" s="201">
        <v>165182</v>
      </c>
      <c r="M37" s="201">
        <v>165230</v>
      </c>
      <c r="N37" s="201">
        <v>164512</v>
      </c>
      <c r="O37" s="201">
        <v>159711</v>
      </c>
      <c r="P37" s="201">
        <v>153597</v>
      </c>
      <c r="Q37" s="201">
        <v>148765</v>
      </c>
      <c r="R37" s="500"/>
      <c r="S37" s="489"/>
      <c r="T37" s="519"/>
      <c r="U37" s="519"/>
      <c r="V37" s="1017"/>
      <c r="W37" s="519"/>
      <c r="X37" s="519"/>
    </row>
    <row r="38" spans="1:24" ht="15.75" customHeight="1">
      <c r="A38" s="489"/>
      <c r="B38" s="499"/>
      <c r="C38" s="684"/>
      <c r="D38" s="557" t="s">
        <v>206</v>
      </c>
      <c r="E38" s="185">
        <v>45336</v>
      </c>
      <c r="F38" s="201">
        <v>45647</v>
      </c>
      <c r="G38" s="201">
        <v>45174</v>
      </c>
      <c r="H38" s="201">
        <v>44422</v>
      </c>
      <c r="I38" s="201">
        <v>44990</v>
      </c>
      <c r="J38" s="201">
        <v>44605</v>
      </c>
      <c r="K38" s="201">
        <v>43604</v>
      </c>
      <c r="L38" s="201">
        <v>45066</v>
      </c>
      <c r="M38" s="201">
        <v>45399</v>
      </c>
      <c r="N38" s="201">
        <v>43224</v>
      </c>
      <c r="O38" s="201">
        <v>41644</v>
      </c>
      <c r="P38" s="201">
        <v>38993</v>
      </c>
      <c r="Q38" s="201">
        <v>37831</v>
      </c>
      <c r="R38" s="500"/>
      <c r="S38" s="489"/>
      <c r="V38" s="854"/>
    </row>
    <row r="39" spans="1:24" ht="15.75" customHeight="1">
      <c r="A39" s="489"/>
      <c r="B39" s="499"/>
      <c r="C39" s="684"/>
      <c r="D39" s="557" t="s">
        <v>207</v>
      </c>
      <c r="E39" s="185">
        <v>27842</v>
      </c>
      <c r="F39" s="201">
        <v>25928</v>
      </c>
      <c r="G39" s="201">
        <v>24657</v>
      </c>
      <c r="H39" s="201">
        <v>26255</v>
      </c>
      <c r="I39" s="201">
        <v>28546</v>
      </c>
      <c r="J39" s="201">
        <v>33566</v>
      </c>
      <c r="K39" s="201">
        <v>32443</v>
      </c>
      <c r="L39" s="201">
        <v>33638</v>
      </c>
      <c r="M39" s="201">
        <v>33424</v>
      </c>
      <c r="N39" s="201">
        <v>32169</v>
      </c>
      <c r="O39" s="201">
        <v>28377</v>
      </c>
      <c r="P39" s="201">
        <v>24725</v>
      </c>
      <c r="Q39" s="201">
        <v>22083</v>
      </c>
      <c r="R39" s="500"/>
      <c r="S39" s="489"/>
      <c r="V39" s="854"/>
    </row>
    <row r="40" spans="1:24" ht="15.75" customHeight="1">
      <c r="A40" s="489"/>
      <c r="B40" s="499"/>
      <c r="C40" s="684"/>
      <c r="D40" s="557" t="s">
        <v>142</v>
      </c>
      <c r="E40" s="185">
        <v>12621</v>
      </c>
      <c r="F40" s="201">
        <v>11836</v>
      </c>
      <c r="G40" s="201">
        <v>11640</v>
      </c>
      <c r="H40" s="201">
        <v>11923</v>
      </c>
      <c r="I40" s="201">
        <v>12935</v>
      </c>
      <c r="J40" s="201">
        <v>13126</v>
      </c>
      <c r="K40" s="201">
        <v>13208</v>
      </c>
      <c r="L40" s="201">
        <v>12823</v>
      </c>
      <c r="M40" s="201">
        <v>13104</v>
      </c>
      <c r="N40" s="201">
        <v>12877</v>
      </c>
      <c r="O40" s="201">
        <v>12863</v>
      </c>
      <c r="P40" s="201">
        <v>12758</v>
      </c>
      <c r="Q40" s="201">
        <v>12523</v>
      </c>
      <c r="R40" s="500"/>
      <c r="S40" s="489"/>
      <c r="V40" s="854"/>
    </row>
    <row r="41" spans="1:24" ht="15.75" customHeight="1">
      <c r="A41" s="489"/>
      <c r="B41" s="499"/>
      <c r="C41" s="684"/>
      <c r="D41" s="557" t="s">
        <v>143</v>
      </c>
      <c r="E41" s="185">
        <v>23345</v>
      </c>
      <c r="F41" s="201">
        <v>22662</v>
      </c>
      <c r="G41" s="201">
        <v>22450</v>
      </c>
      <c r="H41" s="201">
        <v>22561</v>
      </c>
      <c r="I41" s="201">
        <v>22848</v>
      </c>
      <c r="J41" s="201">
        <v>22800</v>
      </c>
      <c r="K41" s="201">
        <v>22758</v>
      </c>
      <c r="L41" s="201">
        <v>22836</v>
      </c>
      <c r="M41" s="201">
        <v>23137</v>
      </c>
      <c r="N41" s="201">
        <v>23447</v>
      </c>
      <c r="O41" s="201">
        <v>23062</v>
      </c>
      <c r="P41" s="201">
        <v>22402</v>
      </c>
      <c r="Q41" s="201">
        <v>21780</v>
      </c>
      <c r="R41" s="500"/>
      <c r="S41" s="489"/>
      <c r="V41" s="854"/>
    </row>
    <row r="42" spans="1:24" s="748" customFormat="1" ht="22.5" customHeight="1">
      <c r="A42" s="749"/>
      <c r="B42" s="750"/>
      <c r="C42" s="869" t="s">
        <v>339</v>
      </c>
      <c r="D42" s="869"/>
      <c r="E42" s="486"/>
      <c r="F42" s="487"/>
      <c r="G42" s="487"/>
      <c r="H42" s="487"/>
      <c r="I42" s="487"/>
      <c r="J42" s="487"/>
      <c r="K42" s="487"/>
      <c r="L42" s="487"/>
      <c r="M42" s="487"/>
      <c r="N42" s="487"/>
      <c r="O42" s="487"/>
      <c r="P42" s="487"/>
      <c r="Q42" s="487"/>
      <c r="R42" s="751"/>
      <c r="S42" s="749"/>
      <c r="V42" s="854"/>
    </row>
    <row r="43" spans="1:24" ht="15.75" customHeight="1">
      <c r="A43" s="489"/>
      <c r="B43" s="499"/>
      <c r="C43" s="684"/>
      <c r="D43" s="868" t="s">
        <v>610</v>
      </c>
      <c r="E43" s="185" t="s">
        <v>477</v>
      </c>
      <c r="F43" s="185" t="s">
        <v>477</v>
      </c>
      <c r="G43" s="185" t="s">
        <v>477</v>
      </c>
      <c r="H43" s="185" t="s">
        <v>477</v>
      </c>
      <c r="I43" s="185" t="s">
        <v>477</v>
      </c>
      <c r="J43" s="185" t="s">
        <v>477</v>
      </c>
      <c r="K43" s="185" t="s">
        <v>477</v>
      </c>
      <c r="L43" s="185">
        <v>63171</v>
      </c>
      <c r="M43" s="185">
        <v>63828</v>
      </c>
      <c r="N43" s="185">
        <v>63889</v>
      </c>
      <c r="O43" s="185">
        <v>62564</v>
      </c>
      <c r="P43" s="185">
        <v>59899</v>
      </c>
      <c r="Q43" s="185">
        <v>57054</v>
      </c>
      <c r="R43" s="500"/>
      <c r="S43" s="489"/>
      <c r="V43" s="854"/>
    </row>
    <row r="44" spans="1:24" s="748" customFormat="1" ht="15.75" customHeight="1">
      <c r="A44" s="749"/>
      <c r="B44" s="750"/>
      <c r="C44" s="752"/>
      <c r="D44" s="868" t="s">
        <v>611</v>
      </c>
      <c r="E44" s="185" t="s">
        <v>477</v>
      </c>
      <c r="F44" s="185" t="s">
        <v>477</v>
      </c>
      <c r="G44" s="185" t="s">
        <v>477</v>
      </c>
      <c r="H44" s="185" t="s">
        <v>477</v>
      </c>
      <c r="I44" s="185" t="s">
        <v>477</v>
      </c>
      <c r="J44" s="185" t="s">
        <v>477</v>
      </c>
      <c r="K44" s="185" t="s">
        <v>477</v>
      </c>
      <c r="L44" s="185">
        <v>65772</v>
      </c>
      <c r="M44" s="185">
        <v>65693</v>
      </c>
      <c r="N44" s="185">
        <v>64266</v>
      </c>
      <c r="O44" s="185">
        <v>62038</v>
      </c>
      <c r="P44" s="185">
        <v>59180</v>
      </c>
      <c r="Q44" s="185">
        <v>56171</v>
      </c>
      <c r="R44" s="751"/>
      <c r="S44" s="749"/>
      <c r="V44" s="854"/>
    </row>
    <row r="45" spans="1:24" ht="15.75" customHeight="1">
      <c r="A45" s="489"/>
      <c r="B45" s="502"/>
      <c r="C45" s="684"/>
      <c r="D45" s="868" t="s">
        <v>614</v>
      </c>
      <c r="E45" s="185" t="s">
        <v>477</v>
      </c>
      <c r="F45" s="185" t="s">
        <v>477</v>
      </c>
      <c r="G45" s="185" t="s">
        <v>477</v>
      </c>
      <c r="H45" s="185" t="s">
        <v>477</v>
      </c>
      <c r="I45" s="185" t="s">
        <v>477</v>
      </c>
      <c r="J45" s="185" t="s">
        <v>477</v>
      </c>
      <c r="K45" s="185" t="s">
        <v>477</v>
      </c>
      <c r="L45" s="185">
        <v>58911</v>
      </c>
      <c r="M45" s="185">
        <v>59045</v>
      </c>
      <c r="N45" s="185">
        <v>58912</v>
      </c>
      <c r="O45" s="185">
        <v>57883</v>
      </c>
      <c r="P45" s="185">
        <v>56176</v>
      </c>
      <c r="Q45" s="185">
        <v>53536</v>
      </c>
      <c r="R45" s="500"/>
      <c r="S45" s="489"/>
      <c r="V45" s="854"/>
    </row>
    <row r="46" spans="1:24" ht="15.75" customHeight="1">
      <c r="A46" s="489"/>
      <c r="B46" s="499"/>
      <c r="C46" s="684"/>
      <c r="D46" s="868" t="s">
        <v>613</v>
      </c>
      <c r="E46" s="185" t="s">
        <v>477</v>
      </c>
      <c r="F46" s="185" t="s">
        <v>477</v>
      </c>
      <c r="G46" s="185" t="s">
        <v>477</v>
      </c>
      <c r="H46" s="185" t="s">
        <v>477</v>
      </c>
      <c r="I46" s="185" t="s">
        <v>477</v>
      </c>
      <c r="J46" s="185" t="s">
        <v>477</v>
      </c>
      <c r="K46" s="185" t="s">
        <v>477</v>
      </c>
      <c r="L46" s="185">
        <v>57987</v>
      </c>
      <c r="M46" s="185">
        <v>58157</v>
      </c>
      <c r="N46" s="185">
        <v>57033</v>
      </c>
      <c r="O46" s="185">
        <v>55660</v>
      </c>
      <c r="P46" s="185">
        <v>53156</v>
      </c>
      <c r="Q46" s="185">
        <v>50844</v>
      </c>
      <c r="R46" s="500"/>
      <c r="S46" s="489"/>
      <c r="V46" s="854"/>
    </row>
    <row r="47" spans="1:24" ht="15.75" customHeight="1">
      <c r="A47" s="489"/>
      <c r="B47" s="499"/>
      <c r="C47" s="684"/>
      <c r="D47" s="868" t="s">
        <v>617</v>
      </c>
      <c r="E47" s="185" t="s">
        <v>477</v>
      </c>
      <c r="F47" s="185" t="s">
        <v>477</v>
      </c>
      <c r="G47" s="185" t="s">
        <v>477</v>
      </c>
      <c r="H47" s="185" t="s">
        <v>477</v>
      </c>
      <c r="I47" s="185" t="s">
        <v>477</v>
      </c>
      <c r="J47" s="185" t="s">
        <v>477</v>
      </c>
      <c r="K47" s="185" t="s">
        <v>477</v>
      </c>
      <c r="L47" s="185">
        <v>44548</v>
      </c>
      <c r="M47" s="185">
        <v>44042</v>
      </c>
      <c r="N47" s="185">
        <v>42977</v>
      </c>
      <c r="O47" s="185">
        <v>41286</v>
      </c>
      <c r="P47" s="185">
        <v>39494</v>
      </c>
      <c r="Q47" s="185">
        <v>38443</v>
      </c>
      <c r="R47" s="500"/>
      <c r="S47" s="489"/>
      <c r="V47" s="854"/>
    </row>
    <row r="48" spans="1:24" s="503" customFormat="1" ht="30" customHeight="1">
      <c r="A48" s="501"/>
      <c r="B48" s="502"/>
      <c r="C48" s="1539" t="s">
        <v>264</v>
      </c>
      <c r="D48" s="1540"/>
      <c r="E48" s="1540"/>
      <c r="F48" s="1540"/>
      <c r="G48" s="1540"/>
      <c r="H48" s="1540"/>
      <c r="I48" s="1540"/>
      <c r="J48" s="1540"/>
      <c r="K48" s="1540"/>
      <c r="L48" s="1540"/>
      <c r="M48" s="1540"/>
      <c r="N48" s="1540"/>
      <c r="O48" s="1540"/>
      <c r="P48" s="1540"/>
      <c r="Q48" s="1540"/>
      <c r="R48" s="532"/>
      <c r="S48" s="501"/>
      <c r="V48" s="854"/>
    </row>
    <row r="49" spans="1:22" s="503" customFormat="1" ht="13.5" customHeight="1">
      <c r="A49" s="501"/>
      <c r="B49" s="502"/>
      <c r="C49" s="537" t="s">
        <v>445</v>
      </c>
      <c r="D49" s="753"/>
      <c r="E49" s="754"/>
      <c r="F49" s="502"/>
      <c r="G49" s="754"/>
      <c r="H49" s="753"/>
      <c r="I49" s="754"/>
      <c r="J49" s="1180"/>
      <c r="K49" s="754"/>
      <c r="L49" s="753"/>
      <c r="M49" s="753"/>
      <c r="N49" s="753"/>
      <c r="O49" s="753"/>
      <c r="P49" s="753"/>
      <c r="Q49" s="753"/>
      <c r="R49" s="532"/>
      <c r="S49" s="501"/>
      <c r="V49" s="854"/>
    </row>
    <row r="50" spans="1:22" s="503" customFormat="1" ht="10.5" customHeight="1">
      <c r="A50" s="501"/>
      <c r="B50" s="502"/>
      <c r="C50" s="1527" t="s">
        <v>478</v>
      </c>
      <c r="D50" s="1527"/>
      <c r="E50" s="1527"/>
      <c r="F50" s="1527"/>
      <c r="G50" s="1527"/>
      <c r="H50" s="1527"/>
      <c r="I50" s="1527"/>
      <c r="J50" s="1527"/>
      <c r="K50" s="1527"/>
      <c r="L50" s="1527"/>
      <c r="M50" s="1527"/>
      <c r="N50" s="1527"/>
      <c r="O50" s="1527"/>
      <c r="P50" s="1527"/>
      <c r="Q50" s="1527"/>
      <c r="R50" s="532"/>
      <c r="S50" s="501"/>
    </row>
    <row r="51" spans="1:22">
      <c r="A51" s="489"/>
      <c r="B51" s="499"/>
      <c r="C51" s="499"/>
      <c r="D51" s="499"/>
      <c r="E51" s="499"/>
      <c r="F51" s="499"/>
      <c r="G51" s="499"/>
      <c r="H51" s="561"/>
      <c r="I51" s="561"/>
      <c r="J51" s="561"/>
      <c r="K51" s="561"/>
      <c r="L51" s="840"/>
      <c r="M51" s="499"/>
      <c r="N51" s="1541">
        <v>41821</v>
      </c>
      <c r="O51" s="1541"/>
      <c r="P51" s="1541"/>
      <c r="Q51" s="1541"/>
      <c r="R51" s="755">
        <v>11</v>
      </c>
      <c r="S51" s="489"/>
    </row>
    <row r="52" spans="1:22">
      <c r="A52" s="519"/>
      <c r="B52" s="519"/>
      <c r="C52" s="519"/>
      <c r="D52" s="519"/>
      <c r="E52" s="519"/>
      <c r="G52" s="519"/>
      <c r="H52" s="519"/>
      <c r="I52" s="519"/>
      <c r="J52" s="519"/>
      <c r="K52" s="519"/>
      <c r="L52" s="519"/>
      <c r="M52" s="519"/>
      <c r="N52" s="519"/>
      <c r="O52" s="519"/>
      <c r="P52" s="519"/>
      <c r="Q52" s="519"/>
      <c r="R52" s="519"/>
      <c r="S52" s="519"/>
    </row>
    <row r="53" spans="1:22">
      <c r="A53" s="519"/>
      <c r="B53" s="519"/>
      <c r="C53" s="519"/>
      <c r="D53" s="519"/>
      <c r="E53" s="519"/>
      <c r="G53" s="519"/>
      <c r="H53" s="519"/>
      <c r="I53" s="519"/>
      <c r="J53" s="519"/>
      <c r="K53" s="519"/>
      <c r="L53" s="519"/>
      <c r="M53" s="519"/>
      <c r="N53" s="519"/>
      <c r="O53" s="519"/>
      <c r="P53" s="519"/>
      <c r="Q53" s="519"/>
      <c r="R53" s="519"/>
      <c r="S53" s="519"/>
    </row>
    <row r="62" spans="1:22" ht="8.25" customHeight="1"/>
    <row r="64" spans="1:22" ht="9" customHeight="1">
      <c r="R64" s="505"/>
    </row>
    <row r="65" spans="5:18" ht="8.25" customHeight="1">
      <c r="E65" s="1537"/>
      <c r="F65" s="1537"/>
      <c r="G65" s="1537"/>
      <c r="H65" s="1537"/>
      <c r="I65" s="1537"/>
      <c r="J65" s="1537"/>
      <c r="K65" s="1537"/>
      <c r="L65" s="1537"/>
      <c r="M65" s="1537"/>
      <c r="N65" s="1537"/>
      <c r="O65" s="1537"/>
      <c r="P65" s="1537"/>
      <c r="Q65" s="1537"/>
      <c r="R65" s="1537"/>
    </row>
    <row r="66" spans="5:18" ht="9.75" customHeight="1"/>
  </sheetData>
  <mergeCells count="11">
    <mergeCell ref="B1:H1"/>
    <mergeCell ref="C5:D6"/>
    <mergeCell ref="C8:D8"/>
    <mergeCell ref="E6:K6"/>
    <mergeCell ref="L6:Q6"/>
    <mergeCell ref="C15:D15"/>
    <mergeCell ref="E65:R65"/>
    <mergeCell ref="C16:D16"/>
    <mergeCell ref="C48:Q48"/>
    <mergeCell ref="C50:Q50"/>
    <mergeCell ref="N51:Q51"/>
  </mergeCells>
  <conditionalFormatting sqref="E7:Q7 V7">
    <cfRule type="cellIs" dxfId="2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23</vt:i4>
      </vt:variant>
    </vt:vector>
  </HeadingPairs>
  <TitlesOfParts>
    <vt:vector size="45" baseType="lpstr">
      <vt:lpstr>capa</vt:lpstr>
      <vt:lpstr>introducao</vt:lpstr>
      <vt:lpstr>fontes</vt:lpstr>
      <vt:lpstr>6populacao1</vt:lpstr>
      <vt:lpstr>7empregoINE1</vt:lpstr>
      <vt:lpstr>8desemprego_INE1</vt:lpstr>
      <vt:lpstr>9dgert</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'9dgert'!Área_de_Impressão</vt:lpstr>
      <vt:lpstr>capa!Área_de_Impressão</vt:lpstr>
      <vt:lpstr>contracapa!Área_de_Impressão</vt:lpstr>
      <vt:lpstr>fontes!Área_de_Impressão</vt:lpstr>
      <vt:lpstr>introducao!Área_de_Impressão</vt:lpstr>
      <vt:lpstr>capa!topo</vt:lpstr>
    </vt:vector>
  </TitlesOfParts>
  <Company>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2014-11-11T11:15:33Z</cp:lastPrinted>
  <dcterms:created xsi:type="dcterms:W3CDTF">2004-03-02T09:49:36Z</dcterms:created>
  <dcterms:modified xsi:type="dcterms:W3CDTF">2015-08-26T08:44:02Z</dcterms:modified>
</cp:coreProperties>
</file>